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245" tabRatio="691" activeTab="0"/>
  </bookViews>
  <sheets>
    <sheet name="Listed TFC - as on 30.06.18" sheetId="1" r:id="rId1"/>
    <sheet name="Sheet1" sheetId="2" r:id="rId2"/>
  </sheets>
  <definedNames>
    <definedName name="_xlnm._FilterDatabase" localSheetId="0" hidden="1">'Listed TFC - as on 30.06.18'!$A$2:$P$135</definedName>
    <definedName name="_xlnm.Print_Titles" localSheetId="0">'Listed TFC - as on 30.06.18'!$1:$2</definedName>
    <definedName name="Z_A07A8117_3892_4197_8681_AAF25E4C8526_.wvu.Cols" localSheetId="0" hidden="1">'Listed TFC - as on 30.06.18'!$I:$L</definedName>
    <definedName name="Z_A07A8117_3892_4197_8681_AAF25E4C8526_.wvu.FilterData" localSheetId="0" hidden="1">'Listed TFC - as on 30.06.18'!$A$2:$P$127</definedName>
    <definedName name="Z_A07A8117_3892_4197_8681_AAF25E4C8526_.wvu.PrintTitles" localSheetId="0" hidden="1">'Listed TFC - as on 30.06.18'!$1:$4</definedName>
  </definedNames>
  <calcPr fullCalcOnLoad="1"/>
</workbook>
</file>

<file path=xl/sharedStrings.xml><?xml version="1.0" encoding="utf-8"?>
<sst xmlns="http://schemas.openxmlformats.org/spreadsheetml/2006/main" count="631" uniqueCount="355">
  <si>
    <t>S. No</t>
  </si>
  <si>
    <t>Issuer</t>
  </si>
  <si>
    <t>TFC Issue</t>
  </si>
  <si>
    <t>Date of Issue</t>
  </si>
  <si>
    <t>Formal Listing Date</t>
  </si>
  <si>
    <t>Tenor</t>
  </si>
  <si>
    <t>Coupon</t>
  </si>
  <si>
    <t>Amount of Capital Allowed</t>
  </si>
  <si>
    <t>Subscription Retained</t>
  </si>
  <si>
    <t>Redemption</t>
  </si>
  <si>
    <t>Pre-IPO</t>
  </si>
  <si>
    <t>IPO</t>
  </si>
  <si>
    <t>Total</t>
  </si>
  <si>
    <t>Underwriters</t>
  </si>
  <si>
    <t>Profit</t>
  </si>
  <si>
    <t>Packages Limited</t>
  </si>
  <si>
    <t>TFC-I</t>
  </si>
  <si>
    <t>7-9 Feb, 1995</t>
  </si>
  <si>
    <t>5 Years</t>
  </si>
  <si>
    <t>Sui Southern Gas Company Limited</t>
  </si>
  <si>
    <t>17-19 Oct, 1995</t>
  </si>
  <si>
    <t>Nishat Tek Limited</t>
  </si>
  <si>
    <t>15-16 Jan, 1996</t>
  </si>
  <si>
    <t>3 Years</t>
  </si>
  <si>
    <t>ICI Pakistan Limited</t>
  </si>
  <si>
    <t>26,29,30 Sep, 1996</t>
  </si>
  <si>
    <t>5 years</t>
  </si>
  <si>
    <t>Gatron Industries Limited</t>
  </si>
  <si>
    <t>16-17 Jun, 1998</t>
  </si>
  <si>
    <t>First International Investment Bank Ltd</t>
  </si>
  <si>
    <t>01-30  Dec 1998</t>
  </si>
  <si>
    <t>Saudi Pak Leasing Company Ltd</t>
  </si>
  <si>
    <t>28 Jan, 1999</t>
  </si>
  <si>
    <t>4 years</t>
  </si>
  <si>
    <t>Dewan Salman Fibre Ltd</t>
  </si>
  <si>
    <t>24-26 May, 1999</t>
  </si>
  <si>
    <t>NDLC</t>
  </si>
  <si>
    <t>25 Nov,99 - 1 Dec, 99</t>
  </si>
  <si>
    <t>Pakistan Industrial Leasing Corporation</t>
  </si>
  <si>
    <t>21 Dec, 1999</t>
  </si>
  <si>
    <t>Sigma Leasing Ltd.</t>
  </si>
  <si>
    <t>Jan 17-18, 2000</t>
  </si>
  <si>
    <t>3 years</t>
  </si>
  <si>
    <t>Paramount Leasing Limited</t>
  </si>
  <si>
    <t>Jan 27-28, 2000</t>
  </si>
  <si>
    <t>Atlas Lease Limited</t>
  </si>
  <si>
    <t>Sep 26-27, 2000</t>
  </si>
  <si>
    <t>Network Leasing Limited</t>
  </si>
  <si>
    <t>Oct 03-04, 2000</t>
  </si>
  <si>
    <t>Al-Noor Sugar Mills Limited</t>
  </si>
  <si>
    <t>Oct 31-Nov 01, 2000</t>
  </si>
  <si>
    <t>(Min)16.5% (Max) 18.5%</t>
  </si>
  <si>
    <t>Nishat Mills Limited</t>
  </si>
  <si>
    <t>19-20 Dec, 2000</t>
  </si>
  <si>
    <t>9 Months</t>
  </si>
  <si>
    <t>(Min)12.00% (Max) 14.00%</t>
  </si>
  <si>
    <t>TFC-II</t>
  </si>
  <si>
    <t>01 - 02 Mar, 2001</t>
  </si>
  <si>
    <t>Orix Leasing Pakistan Limited</t>
  </si>
  <si>
    <t>20 Mar - 22 Mar, 2001</t>
  </si>
  <si>
    <t>Shakarganj Sugar Mills Ltd.</t>
  </si>
  <si>
    <t>09 - 10 Apr, 2001</t>
  </si>
  <si>
    <t>(Min)15.00% (Max) 18.75%</t>
  </si>
  <si>
    <t>31 May - 01 June, 2001</t>
  </si>
  <si>
    <t>(Min)13.00% (Max) 18.00%</t>
  </si>
  <si>
    <t>Engro Asahi Chemical Limited</t>
  </si>
  <si>
    <t>14-15 June, 2001</t>
  </si>
  <si>
    <t>13 % - 17 %                               (Base rate +1.5%)</t>
  </si>
  <si>
    <t>Bank Alfalah Limited</t>
  </si>
  <si>
    <t>21-22 June, 2001</t>
  </si>
  <si>
    <t>4 Years</t>
  </si>
  <si>
    <t>Pakistan PTA Limited</t>
  </si>
  <si>
    <t>01-02 August, 2001</t>
  </si>
  <si>
    <t>August 15-16, 2001</t>
  </si>
  <si>
    <t>20 August, 2001</t>
  </si>
  <si>
    <t>Perpetual TFCs with offer of redemption after every four years</t>
  </si>
  <si>
    <t>13.5% - 17% (SBPs three days repo rate plus 1.25%)</t>
  </si>
  <si>
    <t>Gulistan Textile Mills Limited</t>
  </si>
  <si>
    <t>04 -05 September, 2001</t>
  </si>
  <si>
    <t>14% - 17.5% (SBPs discount rate plus 2.00%)</t>
  </si>
  <si>
    <t>Dawood Leasing Limited</t>
  </si>
  <si>
    <t>11 - 12 September, 2001</t>
  </si>
  <si>
    <t>13.5% - 17.5% (SBPs discount rate plus 1.75%)  Floor: 13.50% p.a.,  Ceiling: 17.50% p.a.</t>
  </si>
  <si>
    <t>18 - 19 September, 2001</t>
  </si>
  <si>
    <t>Year 1: 14.5% p.a.                         Year 2-4: SBPs discount rate plus 1.5% (13% - 17% )</t>
  </si>
  <si>
    <t>15 - 29 September, 2001</t>
  </si>
  <si>
    <t>12.5% p.a for R-1 and 15% p.a for M-1</t>
  </si>
  <si>
    <t>Engro Chemical Pakistan Ltd</t>
  </si>
  <si>
    <t>26 - 27 November, 2001</t>
  </si>
  <si>
    <t>Base Rate plus 1.5% with a Floor of 13% and ceiling of 17%.</t>
  </si>
  <si>
    <t>Pak-Arab Refinery Limited</t>
  </si>
  <si>
    <t>12 December, 2001</t>
  </si>
  <si>
    <t>Base Rate plus 1.45% with a Floor of 13% and ceiling of 15%.</t>
  </si>
  <si>
    <t>United Bank Limited</t>
  </si>
  <si>
    <t>26-27 December, 2001</t>
  </si>
  <si>
    <t>Base Rate plus 2.00% with a Floor of 14.5% and Ceiling of 18%</t>
  </si>
  <si>
    <t>Security Leasing Limited</t>
  </si>
  <si>
    <t>28-29 December, 2001</t>
  </si>
  <si>
    <t xml:space="preserve">Reliance Weaving Mills Ltd.                                                              </t>
  </si>
  <si>
    <t>06-07 February 2002</t>
  </si>
  <si>
    <t>5Years</t>
  </si>
  <si>
    <t>Union Leasing Limited</t>
  </si>
  <si>
    <t>09-12 April 2002</t>
  </si>
  <si>
    <t>3Years</t>
  </si>
  <si>
    <t>Shahmurad Sugar Mills Ltd.</t>
  </si>
  <si>
    <t>4Years</t>
  </si>
  <si>
    <t>15.50% p.a subject to a maximum prompt payment bonus to the company.</t>
  </si>
  <si>
    <t>31 May - 01 June,  2002</t>
  </si>
  <si>
    <t>Base Rate plus 1.75% with a Floor of 12% and Ceiling of 16%</t>
  </si>
  <si>
    <t>03 - 04 June, 2002</t>
  </si>
  <si>
    <t>Base Rate plus 1.10% with a Floor of 11.50% and Ceiling of 16%</t>
  </si>
  <si>
    <t>Sitara Chemical Industries Ltd.</t>
  </si>
  <si>
    <t>19 - 20 June, 2002</t>
  </si>
  <si>
    <t>Profit &amp; Loss sharing formula</t>
  </si>
  <si>
    <t>04-05 July, 2002</t>
  </si>
  <si>
    <t>Base Rate plus 1.0% with a Floor of 11% and Ceiling of 15%</t>
  </si>
  <si>
    <t xml:space="preserve">Maple Leaf Cement Factory Ltd.
</t>
  </si>
  <si>
    <t>18-19 July, 2002</t>
  </si>
  <si>
    <t>Base Rate plus 2.5% with a Floor of 15.25% and Ceiling of 17.75%</t>
  </si>
  <si>
    <t>25-27 July, 2002</t>
  </si>
  <si>
    <t>Base Rate plus 1.75% with a Floor of 12.25% and Ceiling of 16.25%</t>
  </si>
  <si>
    <t>29-31 July, 2002</t>
  </si>
  <si>
    <t>Base Rate plus 2.0% with a Floor of 10% and Ceiling of 13%</t>
  </si>
  <si>
    <t>MCB Bank Limited</t>
  </si>
  <si>
    <t>08-10 August, 2002</t>
  </si>
  <si>
    <t>5 1/2Years</t>
  </si>
  <si>
    <t>Base Rate plus 1.5% with a Floor of 11.75% and Ceiling of 15.75%</t>
  </si>
  <si>
    <t>04-05 September, 2002</t>
  </si>
  <si>
    <t>Base Rate plus 2.00% with a Floor of 12.25% and Ceiling of 15.75%</t>
  </si>
  <si>
    <t>26-27 September, 2002</t>
  </si>
  <si>
    <t>Base Rate plus 2% with a Floor of 12.25% and Ceiling of 15.75%</t>
  </si>
  <si>
    <t>WorldCall Telecomm Ltd</t>
  </si>
  <si>
    <t>30 September, 2002</t>
  </si>
  <si>
    <t>Quetta Textile Mills Ltd.</t>
  </si>
  <si>
    <t>24-26 October, 2002</t>
  </si>
  <si>
    <t>Base Rate plus 2.50% with a Floor of 13.0% and Ceiling of 18.0%</t>
  </si>
  <si>
    <t xml:space="preserve">Bank Alfalah Limited </t>
  </si>
  <si>
    <t>19 December, 2002</t>
  </si>
  <si>
    <t>6Years</t>
  </si>
  <si>
    <t>Base Rate plus 1.35% with a Floor of 10.0% and Ceiling of 15.0%</t>
  </si>
  <si>
    <t>Standard Chartered Bank Pakistan Ltd</t>
  </si>
  <si>
    <t>19-21 December, 2002</t>
  </si>
  <si>
    <t>5-1/2 year</t>
  </si>
  <si>
    <t>Base Rate plus 2.25% with a Floor of 11.00% and Ceiling of 15.50%</t>
  </si>
  <si>
    <t>09 January, 2003</t>
  </si>
  <si>
    <t>Base Rate plus 2.25% with a Floor of 11.50% and Ceiling of 15.50% (For Ist Year), Floor of 11.00% and Ceiling of 15.50% (For 2 - 4Year)</t>
  </si>
  <si>
    <t xml:space="preserve">KASB (Pak-Apex) Leasing Ltd. </t>
  </si>
  <si>
    <t>14-15 Jan  2003</t>
  </si>
  <si>
    <t>Base Rate plus 2.25% with a Floor of 11.50% and Ceiling of 14.50%</t>
  </si>
  <si>
    <t>Gulshan Spinning Mills Limited</t>
  </si>
  <si>
    <t>29-30 January, 2003</t>
  </si>
  <si>
    <t>Base Rate plus 2.25% with a Floor of 11.00% and Ceiling of 17.00%</t>
  </si>
  <si>
    <t>Paramount Spinning Mills Limited</t>
  </si>
  <si>
    <t>Base Rate plus 2.0% with a Floor of 10.90% and Ceiling of 17.00%</t>
  </si>
  <si>
    <t>06-07 February 2003</t>
  </si>
  <si>
    <t>Base Rate plus 2.50% with a Floor of 11.50% and Ceiling of 14.50%</t>
  </si>
  <si>
    <t>Faysal Bank Limited</t>
  </si>
  <si>
    <t>Securetel SPV Limited</t>
  </si>
  <si>
    <t>Base Rate plus 2.00% with a Floor of 12.00% and Ceiling of 16.00% (for Ist Year); and Floor 11.50% and Cap of 16.00% (For 2nd and 3rd year)</t>
  </si>
  <si>
    <t>Jahangir Siddiqui &amp; Company Ltd</t>
  </si>
  <si>
    <t>Base Rate plus 1.50% with a Floor of 7.50% and Ceiling of 13.00%</t>
  </si>
  <si>
    <t>Trust  Investment Bank Limited</t>
  </si>
  <si>
    <t>02-03 June 2003</t>
  </si>
  <si>
    <t>Base Rate plus 2.00% with a Floor of 9.0% and Ceiling of 14.00%</t>
  </si>
  <si>
    <t>Ittehad Chemicals Limited</t>
  </si>
  <si>
    <t>26-27 June 2003</t>
  </si>
  <si>
    <t>Base Rate plus 2.50% with a Floor of 7.00% and Ceiling of 12.00%</t>
  </si>
  <si>
    <t>07-08 July 2003</t>
  </si>
  <si>
    <t>Base Rate plus 2.00% with a Floor of 10.50% and Ceiling of 13.50%</t>
  </si>
  <si>
    <t>First Oil &amp; Gas Securitization Ltd.</t>
  </si>
  <si>
    <t>03-04 Sep 2003</t>
  </si>
  <si>
    <t>39 Months</t>
  </si>
  <si>
    <t>Base Rate plus 2.50% with a Floor of 10.50% and Ceiling of 14.50%</t>
  </si>
  <si>
    <t>Pharmagen Limited</t>
  </si>
  <si>
    <t>16-17 October 2003</t>
  </si>
  <si>
    <t>Base Rate plus 2.50% with a Floor of 8.50% and Ceiling of 11.50%</t>
  </si>
  <si>
    <t>Pakistan Services Limited</t>
  </si>
  <si>
    <t>11-12 Nov 2003</t>
  </si>
  <si>
    <t>6 months KIBOR + 2.25 %
Floor : 9.75% Cap : 3.75%</t>
  </si>
  <si>
    <t>Al-Zamin Leasing Modaraba</t>
  </si>
  <si>
    <t>23-24 Dec 2003</t>
  </si>
  <si>
    <t>8% p.a. + sharing in profit</t>
  </si>
  <si>
    <t>19-20 Jan 2004</t>
  </si>
  <si>
    <t>7 years</t>
  </si>
  <si>
    <t>Cut-off yiled of the latest sucessful auction of 5 years PIB by SBP + 0.75%
Floor : 5% Cap : 10.75%</t>
  </si>
  <si>
    <t>Bank Al Habib Limited</t>
  </si>
  <si>
    <t>8 years</t>
  </si>
  <si>
    <t>6 months KIBOR + 150 bps</t>
  </si>
  <si>
    <t>16-17 July 04</t>
  </si>
  <si>
    <t>6 months KIBOR + 3 %
Floor : 6% Cap : 10%</t>
  </si>
  <si>
    <t>09-10 Aug 2004</t>
  </si>
  <si>
    <t>8.45 % p.a</t>
  </si>
  <si>
    <t>22-23, Nov,04</t>
  </si>
  <si>
    <t>6 months KIBOR + 1.5%</t>
  </si>
  <si>
    <t>TFC-III</t>
  </si>
  <si>
    <t>20-21 Dec 2004</t>
  </si>
  <si>
    <t>8.29% p.a.</t>
  </si>
  <si>
    <t>Askari Bank Limited</t>
  </si>
  <si>
    <t>03-04 Feb 2005</t>
  </si>
  <si>
    <t>6 months KIBOR + 1.5% p.a</t>
  </si>
  <si>
    <t>09-10 Feb 05</t>
  </si>
  <si>
    <t>6months kibor + 190bps</t>
  </si>
  <si>
    <t>Chanda Oil &amp; Gas Securitization Company Ltd</t>
  </si>
  <si>
    <t>15-16 Feb 2005</t>
  </si>
  <si>
    <t>07 days KIBOR + 325 bps
Floor : 8.95% Cap : 13 %</t>
  </si>
  <si>
    <t>14-15 Mar 2005</t>
  </si>
  <si>
    <t>9.49 % p.a.</t>
  </si>
  <si>
    <t>Hira Textile Mills Ltd.</t>
  </si>
  <si>
    <t>15-17 Mar 2005</t>
  </si>
  <si>
    <t>6 months KIBOR + 2.5% p.a</t>
  </si>
  <si>
    <t>Naimat Basal Oil and Gas Securitization Co. Ltd</t>
  </si>
  <si>
    <t>11-12 Apr 2005</t>
  </si>
  <si>
    <t>6 months KIBOR + 2.5% p.a.
Floor : 7.5 % p.a Cap : 13% p.a.</t>
  </si>
  <si>
    <t>Soneri Bank Limited</t>
  </si>
  <si>
    <t>04-05 May 05</t>
  </si>
  <si>
    <t>6months kibor + 160bps</t>
  </si>
  <si>
    <t>30-31 May 2005</t>
  </si>
  <si>
    <t xml:space="preserve">5 years </t>
  </si>
  <si>
    <t>9.5% and sharing in excess profit</t>
  </si>
  <si>
    <t>26-27 May 05</t>
  </si>
  <si>
    <t>6 years</t>
  </si>
  <si>
    <t>6 months KIBOR + 3.75% p.a</t>
  </si>
  <si>
    <t>19-20 Sep 2005</t>
  </si>
  <si>
    <t>7-years</t>
  </si>
  <si>
    <t>6 months KIBOR + 240 Basis Points</t>
  </si>
  <si>
    <t>TFC-IV</t>
  </si>
  <si>
    <t>29-30 Sept 05</t>
  </si>
  <si>
    <t>6 months KIBOR + 1.75% p.a
Floor: 6% Ceiling: 16%</t>
  </si>
  <si>
    <t>14-15 Nov 2005</t>
  </si>
  <si>
    <t>6 months KIBOR +  200bps</t>
  </si>
  <si>
    <t>29-31 Oct 2005</t>
  </si>
  <si>
    <t>6months kibor + 1.50%</t>
  </si>
  <si>
    <t>24-25 Nov 2005</t>
  </si>
  <si>
    <t xml:space="preserve">Standard Chartered Bank Pakistan Ltd </t>
  </si>
  <si>
    <t>6 months KIBOR + 2% p.a</t>
  </si>
  <si>
    <t>Searle Pakistan Ltd</t>
  </si>
  <si>
    <t>07-09 March 2006</t>
  </si>
  <si>
    <t>6 months KIBOR+ 250 Basis Points</t>
  </si>
  <si>
    <t>Pakistan Mobile Communications Ltd</t>
  </si>
  <si>
    <t>31 May 2006</t>
  </si>
  <si>
    <t>6 months KIBOR + 285 Baiss Points</t>
  </si>
  <si>
    <t xml:space="preserve">IGI Investment Bank Ltd. </t>
  </si>
  <si>
    <t>10-11 July 2006</t>
  </si>
  <si>
    <t>6 months KIBOR
+ 2.25 % p.a.
without any floor and cap</t>
  </si>
  <si>
    <t>07-08 Sep 2006</t>
  </si>
  <si>
    <t>6 months KIBOR+ 1.70% p.a.</t>
  </si>
  <si>
    <t>TFC-V</t>
  </si>
  <si>
    <t>20-21 Nov 2006</t>
  </si>
  <si>
    <t>5. 1/2 Years</t>
  </si>
  <si>
    <t>6 months KIBOR+ 2.5% p.a.
Floor 6 % 
Cap 16%</t>
  </si>
  <si>
    <t>27-28 Nov 2006</t>
  </si>
  <si>
    <t>6 months KIBOR+ 2.75% p.a.</t>
  </si>
  <si>
    <t>Allied Bank Limited</t>
  </si>
  <si>
    <t>05-06 Dec 2006</t>
  </si>
  <si>
    <t>8 Years</t>
  </si>
  <si>
    <t>6 months KIBOR+ 1.90% p.a.</t>
  </si>
  <si>
    <t>Financial Receivable Securitization Limited</t>
  </si>
  <si>
    <t>16-17 Jan 2007</t>
  </si>
  <si>
    <t>7 Years</t>
  </si>
  <si>
    <t>6 months KIBOR+ 2% p.a.
Floor 8 % 
Cap 16%</t>
  </si>
  <si>
    <t>06-07 Feb  2007</t>
  </si>
  <si>
    <t>6 months KIBOR+ 1.95% p.a.</t>
  </si>
  <si>
    <t>Escorts Investment Bank Limited</t>
  </si>
  <si>
    <t>13-15 Mar 2007</t>
  </si>
  <si>
    <t>6 months KIBOR+ 2.5% p.a.
Cap 17% (1-3)&amp; 
Cap 18% (4&amp;5)</t>
  </si>
  <si>
    <t>23-25 May 2007</t>
  </si>
  <si>
    <t>6 months KIBOR+ 1.50% p.a.</t>
  </si>
  <si>
    <t>10-12 Nov 2007</t>
  </si>
  <si>
    <t>6 months KIBOR+ 1.40% p.a.</t>
  </si>
  <si>
    <t>29-30 Nov 2007</t>
  </si>
  <si>
    <t>6 months KIBOR+ 1.55% p.a.</t>
  </si>
  <si>
    <t>13-14 Feb 2008</t>
  </si>
  <si>
    <t>10 Years</t>
  </si>
  <si>
    <t>1-5 Yrs : 6 months KIBOR+ 0.85% p.a.
6-10 Yrs : 6 months KIBOR+ 1.35% p.a.</t>
  </si>
  <si>
    <t>Pace (Pakistan) Ltd.</t>
  </si>
  <si>
    <t>14-15 Feb 2008</t>
  </si>
  <si>
    <t>6 months KIBOR+ 1.5% p.a.</t>
  </si>
  <si>
    <t>Pakarab Fertilizers Ltd.</t>
  </si>
  <si>
    <t>27-28 Feb 2008</t>
  </si>
  <si>
    <t>NIB Bank Limited</t>
  </si>
  <si>
    <t>04-05 Mar 2008</t>
  </si>
  <si>
    <t>6 months KIBOR+ 1.15% p.a.</t>
  </si>
  <si>
    <t>12-13 Mar 2008</t>
  </si>
  <si>
    <t>02-04 July 2008</t>
  </si>
  <si>
    <t>6 months KIBOR+ 1.85% p.a.</t>
  </si>
  <si>
    <t>06-07 October 2008</t>
  </si>
  <si>
    <t>6 months KIBOR+ 1.6% p.a.</t>
  </si>
  <si>
    <t>27-28 October 2008</t>
  </si>
  <si>
    <t>6 months KIBOR+ 1.65% p.a.</t>
  </si>
  <si>
    <t>TOTAL</t>
  </si>
  <si>
    <t>Base Rate plus 2.25%                     Ist-2nd years: Floor: 14.75%  Ceiling: 17.5%.,  3rd-4th years: Floor: 14.00%  Ceiling: 17.5%.</t>
  </si>
  <si>
    <t>Base Rate plus 2.50%                     Floor: 15.25%  Ceiling: 17.50%.</t>
  </si>
  <si>
    <t>SBP Discount Rate plus 2.25%                                           Floor: 14.50%  Ceiling: 16.75%.</t>
  </si>
  <si>
    <t>30-31 Jan &amp; 01Feb 2006</t>
  </si>
  <si>
    <t>Pacific Leasing Company Limited.*</t>
  </si>
  <si>
    <t>*</t>
  </si>
  <si>
    <t>Principal Outstanding</t>
  </si>
  <si>
    <t>Principal</t>
  </si>
  <si>
    <t>27 March, 2003</t>
  </si>
  <si>
    <t>Engro Fertilizers Limited (formerly Engro Chemical Pakistan Ltd)</t>
  </si>
  <si>
    <t>27-28 August 2009</t>
  </si>
  <si>
    <t>17-18 November 2009</t>
  </si>
  <si>
    <t>16-17 December 2009</t>
  </si>
  <si>
    <t>6 months KIBOR+ 0.85% p.a.(1-5 yrs) and 6 months KIBOR+ 1.3% p.a.(6-10 yrs)</t>
  </si>
  <si>
    <t>6 Month KIBOR * + 2.50% P.A (1 – 5 YRS) and 6 Month KIBOR* + 2.95% P.A (6 – 10 YRS)</t>
  </si>
  <si>
    <t>6 months KIBOR+ 2.4 % p.a.</t>
  </si>
  <si>
    <t>In case of Pacific Leasing Company Limited (TFC-I), the amount of total principal redeemed includes Rs. 27.462 million which has been settled/waived off in a meeting held on April 24, 2008 between the TFCs trustee and the TFC holders.</t>
  </si>
  <si>
    <t>Faysal Bank Limited (Formerly The Royal Bank of Scotland Limited)</t>
  </si>
  <si>
    <t>21st May 2002</t>
  </si>
  <si>
    <t xml:space="preserve">Summary </t>
  </si>
  <si>
    <t>Amount
Raised</t>
  </si>
  <si>
    <t>Amount
Redeemed</t>
  </si>
  <si>
    <t>Amount
Outstanding</t>
  </si>
  <si>
    <t>Outstanding</t>
  </si>
  <si>
    <t>No. of Issues</t>
  </si>
  <si>
    <t xml:space="preserve">October 15, 2010 - January 15, 2011 </t>
  </si>
  <si>
    <t>6 months KIBOR+ 3.5 % p.a.</t>
  </si>
  <si>
    <t>Jun 1, 2011 -  Aug 31, 2011</t>
  </si>
  <si>
    <t>Summit Bank Limited</t>
  </si>
  <si>
    <t>Crescent Leasing Limited</t>
  </si>
  <si>
    <t>Karachi Electric Supply Company Ltd.</t>
  </si>
  <si>
    <t>May 25 -August 24, 2012</t>
  </si>
  <si>
    <t>13 months</t>
  </si>
  <si>
    <t>Invest Capital Investment Bank Limited (Al-Zamin Leasing Modaraba and Al-Zamin Leasing Corporation)</t>
  </si>
  <si>
    <t>Engro Corporation Limited (Engro Rupiya Certificate-1)</t>
  </si>
  <si>
    <t>Tameer Microfinance Bank Ltd</t>
  </si>
  <si>
    <t>Nov 21, 2012 - Feb 21, 2013</t>
  </si>
  <si>
    <t>12% Fixed Return</t>
  </si>
  <si>
    <t>12.5% Fixed Return</t>
  </si>
  <si>
    <t>24 months</t>
  </si>
  <si>
    <t xml:space="preserve">Azgard Nine Limited </t>
  </si>
  <si>
    <t>6 months KIBOR plus 125 basis points per annum</t>
  </si>
  <si>
    <t xml:space="preserve">Fully Redeemed </t>
  </si>
  <si>
    <t>Feb 19 - Feb 20, 2013</t>
  </si>
  <si>
    <t>Aug-16-Nov 15, 2013</t>
  </si>
  <si>
    <t xml:space="preserve">Pakistan Refinery Limited </t>
  </si>
  <si>
    <t>10.55%p.a.</t>
  </si>
  <si>
    <t>10.75% p.a.</t>
  </si>
  <si>
    <t>TFC</t>
  </si>
  <si>
    <t>Redeemed</t>
  </si>
  <si>
    <t>Jun 18-Jun 19, 2014</t>
  </si>
  <si>
    <t>Engro Corporation Limited (Engro Rupiya Certificate-2)</t>
  </si>
  <si>
    <t>6 months KIBOR plus 115 basis points p.a.</t>
  </si>
  <si>
    <t>Initial 5 Years (rescheduled for 2.5 and 7 years) Total 13 years</t>
  </si>
  <si>
    <t>Initail 5 Years &amp; rescheduled for 4 more years (total 9 years)</t>
  </si>
  <si>
    <t>**</t>
  </si>
  <si>
    <t>Tele Card Limited**</t>
  </si>
  <si>
    <t>July 07 -July 08, 2015</t>
  </si>
  <si>
    <t>6months Kibor + 1.35% p.a</t>
  </si>
  <si>
    <t>.</t>
  </si>
  <si>
    <t>Outstanding principal of PKR 747,036,096 of Telecard Limited TFC issue has been restructured with effect from December 31, 2015 for next 5 years including 02 years of grace period. As per the new RPS, the first redemption will fall on March 31, 2016</t>
  </si>
  <si>
    <t>March 8-9, 2018</t>
  </si>
  <si>
    <t>Perpetual</t>
  </si>
  <si>
    <t>6months Kibor + 1.50% p.a</t>
  </si>
  <si>
    <t>Redemption Status as on June 30, 2018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</si>
</sst>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\-mmm\-yyyy;@"/>
    <numFmt numFmtId="165" formatCode="0.000"/>
    <numFmt numFmtId="166" formatCode="#,##0.000"/>
    <numFmt numFmtId="167" formatCode="[$-409]d\-mmm\-yy;@"/>
    <numFmt numFmtId="168" formatCode="[$-409]dddd\,\ mmmm\ dd\,\ yyyy"/>
    <numFmt numFmtId="169" formatCode="[$-409]d\-mmm\-yyyy;@"/>
    <numFmt numFmtId="170" formatCode="0.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m\-yyyy"/>
    <numFmt numFmtId="176" formatCode="#,##0.0"/>
    <numFmt numFmtId="177" formatCode="#,##0.0000"/>
    <numFmt numFmtId="178" formatCode="_(* #,##0.0_);_(* \(#,##0.0\);_(* &quot;-&quot;??_);_(@_)"/>
    <numFmt numFmtId="179" formatCode="_(* #,##0_);_(* \(#,##0\);_(* &quot;-&quot;??_);_(@_)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_(* #,##0.000_);_(* \(#,##0.000\);_(* &quot;-&quot;??_);_(@_)"/>
    <numFmt numFmtId="186" formatCode="_(* #,##0.0000_);_(* \(#,##0.0000\);_(* &quot;-&quot;??_);_(@_)"/>
    <numFmt numFmtId="187" formatCode="0.00_)"/>
    <numFmt numFmtId="188" formatCode="dd\-mmm\-yy"/>
    <numFmt numFmtId="189" formatCode="#,##0.000_);[Red]\(#,##0.000\)"/>
  </numFmts>
  <fonts count="47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6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6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6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6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theme="3" tint="0.39998000860214233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ck"/>
      <right style="hair"/>
      <top style="hair"/>
      <bottom style="hair"/>
    </border>
    <border>
      <left style="hair"/>
      <right style="thick"/>
      <top style="hair"/>
      <bottom style="hair"/>
    </border>
    <border>
      <left style="hair"/>
      <right style="thick"/>
      <top style="hair"/>
      <bottom style="medium"/>
    </border>
    <border>
      <left style="thin"/>
      <right style="thin"/>
      <top style="thin"/>
      <bottom style="medium"/>
    </border>
    <border>
      <left style="thick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ck"/>
      <right style="hair"/>
      <top style="hair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49" applyFont="1" applyFill="1" applyAlignment="1">
      <alignment wrapText="1"/>
    </xf>
    <xf numFmtId="0" fontId="22" fillId="0" borderId="0" xfId="49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" fontId="1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4" fontId="2" fillId="16" borderId="10" xfId="0" applyNumberFormat="1" applyFont="1" applyFill="1" applyBorder="1" applyAlignment="1">
      <alignment horizontal="center" wrapText="1"/>
    </xf>
    <xf numFmtId="0" fontId="1" fillId="16" borderId="11" xfId="0" applyFont="1" applyFill="1" applyBorder="1" applyAlignment="1">
      <alignment horizontal="center" wrapText="1"/>
    </xf>
    <xf numFmtId="0" fontId="2" fillId="16" borderId="10" xfId="0" applyFont="1" applyFill="1" applyBorder="1" applyAlignment="1">
      <alignment horizontal="center" wrapText="1"/>
    </xf>
    <xf numFmtId="4" fontId="2" fillId="16" borderId="12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169" fontId="1" fillId="0" borderId="13" xfId="0" applyNumberFormat="1" applyFont="1" applyFill="1" applyBorder="1" applyAlignment="1">
      <alignment horizontal="center" wrapText="1"/>
    </xf>
    <xf numFmtId="10" fontId="1" fillId="0" borderId="13" xfId="0" applyNumberFormat="1" applyFont="1" applyFill="1" applyBorder="1" applyAlignment="1">
      <alignment horizontal="left" vertical="top" wrapText="1"/>
    </xf>
    <xf numFmtId="4" fontId="1" fillId="0" borderId="13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wrapText="1"/>
    </xf>
    <xf numFmtId="169" fontId="1" fillId="0" borderId="14" xfId="0" applyNumberFormat="1" applyFont="1" applyFill="1" applyBorder="1" applyAlignment="1">
      <alignment horizontal="center" wrapText="1"/>
    </xf>
    <xf numFmtId="10" fontId="1" fillId="0" borderId="14" xfId="0" applyNumberFormat="1" applyFont="1" applyFill="1" applyBorder="1" applyAlignment="1">
      <alignment horizontal="left" vertical="top" wrapText="1"/>
    </xf>
    <xf numFmtId="4" fontId="1" fillId="0" borderId="14" xfId="0" applyNumberFormat="1" applyFont="1" applyFill="1" applyBorder="1" applyAlignment="1">
      <alignment horizontal="center" wrapText="1"/>
    </xf>
    <xf numFmtId="4" fontId="1" fillId="0" borderId="14" xfId="39" applyNumberFormat="1" applyFont="1" applyFill="1" applyBorder="1" applyAlignment="1">
      <alignment horizontal="center" wrapText="1"/>
    </xf>
    <xf numFmtId="0" fontId="1" fillId="0" borderId="14" xfId="49" applyFont="1" applyFill="1" applyBorder="1" applyAlignment="1">
      <alignment horizontal="left" vertical="top" wrapText="1"/>
    </xf>
    <xf numFmtId="0" fontId="1" fillId="0" borderId="14" xfId="39" applyFont="1" applyFill="1" applyBorder="1" applyAlignment="1">
      <alignment horizontal="center" wrapText="1"/>
    </xf>
    <xf numFmtId="169" fontId="1" fillId="0" borderId="14" xfId="39" applyNumberFormat="1" applyFont="1" applyFill="1" applyBorder="1" applyAlignment="1">
      <alignment horizontal="center" wrapText="1"/>
    </xf>
    <xf numFmtId="0" fontId="1" fillId="0" borderId="14" xfId="39" applyFont="1" applyFill="1" applyBorder="1" applyAlignment="1">
      <alignment horizontal="left" vertical="top" wrapText="1"/>
    </xf>
    <xf numFmtId="4" fontId="1" fillId="0" borderId="14" xfId="49" applyNumberFormat="1" applyFont="1" applyFill="1" applyBorder="1" applyAlignment="1">
      <alignment horizontal="center" wrapText="1"/>
    </xf>
    <xf numFmtId="0" fontId="1" fillId="0" borderId="14" xfId="49" applyFont="1" applyFill="1" applyBorder="1" applyAlignment="1">
      <alignment horizontal="center" wrapText="1"/>
    </xf>
    <xf numFmtId="169" fontId="1" fillId="0" borderId="14" xfId="49" applyNumberFormat="1" applyFont="1" applyFill="1" applyBorder="1" applyAlignment="1">
      <alignment horizontal="center" wrapText="1"/>
    </xf>
    <xf numFmtId="0" fontId="2" fillId="33" borderId="15" xfId="0" applyFont="1" applyFill="1" applyBorder="1" applyAlignment="1">
      <alignment horizontal="center" vertical="center" wrapText="1"/>
    </xf>
    <xf numFmtId="0" fontId="1" fillId="0" borderId="16" xfId="49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horizontal="center" vertical="center" wrapText="1"/>
    </xf>
    <xf numFmtId="169" fontId="1" fillId="0" borderId="14" xfId="49" applyNumberFormat="1" applyFont="1" applyFill="1" applyBorder="1" applyAlignment="1">
      <alignment horizontal="center" vertical="center" wrapText="1"/>
    </xf>
    <xf numFmtId="4" fontId="1" fillId="0" borderId="14" xfId="49" applyNumberFormat="1" applyFont="1" applyFill="1" applyBorder="1" applyAlignment="1">
      <alignment horizontal="center" vertical="center" wrapText="1"/>
    </xf>
    <xf numFmtId="0" fontId="22" fillId="0" borderId="0" xfId="49" applyFont="1" applyFill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179" fontId="1" fillId="0" borderId="10" xfId="42" applyNumberFormat="1" applyFont="1" applyFill="1" applyBorder="1" applyAlignment="1">
      <alignment horizontal="right" vertical="center" wrapText="1"/>
    </xf>
    <xf numFmtId="43" fontId="1" fillId="0" borderId="10" xfId="42" applyFont="1" applyFill="1" applyBorder="1" applyAlignment="1">
      <alignment horizontal="right" vertical="center" wrapText="1"/>
    </xf>
    <xf numFmtId="43" fontId="1" fillId="0" borderId="12" xfId="42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19" xfId="49" applyFont="1" applyFill="1" applyBorder="1" applyAlignment="1">
      <alignment horizontal="center" wrapText="1"/>
    </xf>
    <xf numFmtId="9" fontId="1" fillId="0" borderId="14" xfId="60" applyFont="1" applyFill="1" applyBorder="1" applyAlignment="1">
      <alignment horizontal="left" vertical="center" wrapText="1"/>
    </xf>
    <xf numFmtId="0" fontId="22" fillId="0" borderId="0" xfId="49" applyNumberFormat="1" applyFont="1" applyFill="1" applyBorder="1" applyAlignment="1" applyProtection="1">
      <alignment/>
      <protection/>
    </xf>
    <xf numFmtId="0" fontId="1" fillId="0" borderId="20" xfId="49" applyFont="1" applyFill="1" applyBorder="1" applyAlignment="1">
      <alignment horizontal="center" vertical="center" wrapText="1"/>
    </xf>
    <xf numFmtId="0" fontId="1" fillId="0" borderId="21" xfId="49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3" fontId="1" fillId="0" borderId="13" xfId="42" applyFont="1" applyFill="1" applyBorder="1" applyAlignment="1">
      <alignment horizontal="center" wrapText="1"/>
    </xf>
    <xf numFmtId="43" fontId="1" fillId="0" borderId="14" xfId="42" applyFont="1" applyFill="1" applyBorder="1" applyAlignment="1">
      <alignment horizontal="center" wrapText="1"/>
    </xf>
    <xf numFmtId="43" fontId="1" fillId="0" borderId="13" xfId="42" applyNumberFormat="1" applyFont="1" applyFill="1" applyBorder="1" applyAlignment="1">
      <alignment horizontal="center" wrapText="1"/>
    </xf>
    <xf numFmtId="43" fontId="1" fillId="0" borderId="14" xfId="42" applyNumberFormat="1" applyFont="1" applyFill="1" applyBorder="1" applyAlignment="1">
      <alignment horizontal="center" wrapText="1"/>
    </xf>
    <xf numFmtId="43" fontId="1" fillId="0" borderId="14" xfId="42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15" fontId="1" fillId="0" borderId="14" xfId="49" applyNumberFormat="1" applyFont="1" applyFill="1" applyBorder="1" applyAlignment="1">
      <alignment horizontal="center" wrapText="1"/>
    </xf>
    <xf numFmtId="166" fontId="1" fillId="0" borderId="14" xfId="49" applyNumberFormat="1" applyFont="1" applyFill="1" applyBorder="1" applyAlignment="1">
      <alignment horizontal="center" wrapText="1"/>
    </xf>
    <xf numFmtId="165" fontId="1" fillId="0" borderId="14" xfId="49" applyNumberFormat="1" applyFont="1" applyFill="1" applyBorder="1" applyAlignment="1">
      <alignment horizontal="center" wrapText="1"/>
    </xf>
    <xf numFmtId="0" fontId="45" fillId="0" borderId="14" xfId="49" applyFont="1" applyFill="1" applyBorder="1" applyAlignment="1">
      <alignment horizontal="left" vertical="center" wrapText="1"/>
    </xf>
    <xf numFmtId="3" fontId="1" fillId="0" borderId="14" xfId="39" applyNumberFormat="1" applyFont="1" applyFill="1" applyBorder="1" applyAlignment="1">
      <alignment horizontal="center" wrapText="1"/>
    </xf>
    <xf numFmtId="3" fontId="1" fillId="0" borderId="14" xfId="39" applyNumberFormat="1" applyFont="1" applyFill="1" applyBorder="1" applyAlignment="1">
      <alignment horizontal="center" vertical="center" wrapText="1"/>
    </xf>
    <xf numFmtId="4" fontId="1" fillId="0" borderId="14" xfId="39" applyNumberFormat="1" applyFont="1" applyFill="1" applyBorder="1" applyAlignment="1">
      <alignment horizontal="center" vertical="center" wrapText="1"/>
    </xf>
    <xf numFmtId="10" fontId="1" fillId="0" borderId="14" xfId="49" applyNumberFormat="1" applyFont="1" applyFill="1" applyBorder="1" applyAlignment="1">
      <alignment horizontal="center" wrapText="1"/>
    </xf>
    <xf numFmtId="10" fontId="1" fillId="0" borderId="14" xfId="49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3" fontId="1" fillId="0" borderId="14" xfId="49" applyNumberFormat="1" applyFont="1" applyFill="1" applyBorder="1" applyAlignment="1">
      <alignment horizontal="center" wrapText="1"/>
    </xf>
    <xf numFmtId="15" fontId="1" fillId="0" borderId="14" xfId="49" applyNumberFormat="1" applyFont="1" applyFill="1" applyBorder="1" applyAlignment="1">
      <alignment horizontal="center" vertical="center" wrapText="1"/>
    </xf>
    <xf numFmtId="43" fontId="1" fillId="0" borderId="14" xfId="42" applyFont="1" applyFill="1" applyBorder="1" applyAlignment="1">
      <alignment horizontal="center" vertical="center" wrapText="1"/>
    </xf>
    <xf numFmtId="3" fontId="1" fillId="0" borderId="14" xfId="49" applyNumberFormat="1" applyFont="1" applyFill="1" applyBorder="1" applyAlignment="1">
      <alignment horizontal="center" vertical="center" wrapText="1"/>
    </xf>
    <xf numFmtId="166" fontId="1" fillId="0" borderId="14" xfId="49" applyNumberFormat="1" applyFont="1" applyFill="1" applyBorder="1" applyAlignment="1">
      <alignment horizontal="center" vertical="center" wrapText="1"/>
    </xf>
    <xf numFmtId="165" fontId="1" fillId="0" borderId="14" xfId="49" applyNumberFormat="1" applyFont="1" applyFill="1" applyBorder="1" applyAlignment="1">
      <alignment horizontal="center" vertical="center" wrapText="1"/>
    </xf>
    <xf numFmtId="0" fontId="1" fillId="0" borderId="21" xfId="49" applyFont="1" applyFill="1" applyBorder="1" applyAlignment="1">
      <alignment horizontal="center" vertical="center" wrapText="1"/>
    </xf>
    <xf numFmtId="0" fontId="46" fillId="0" borderId="0" xfId="49" applyFont="1" applyFill="1" applyAlignment="1">
      <alignment wrapText="1"/>
    </xf>
    <xf numFmtId="0" fontId="22" fillId="34" borderId="0" xfId="49" applyFont="1" applyFill="1" applyAlignment="1">
      <alignment wrapText="1"/>
    </xf>
    <xf numFmtId="0" fontId="22" fillId="35" borderId="0" xfId="49" applyFont="1" applyFill="1" applyAlignment="1">
      <alignment wrapText="1"/>
    </xf>
    <xf numFmtId="0" fontId="26" fillId="34" borderId="0" xfId="49" applyNumberFormat="1" applyFont="1" applyFill="1" applyBorder="1" applyAlignment="1" applyProtection="1">
      <alignment vertical="center"/>
      <protection/>
    </xf>
    <xf numFmtId="0" fontId="1" fillId="34" borderId="0" xfId="0" applyFont="1" applyFill="1" applyAlignment="1">
      <alignment wrapText="1"/>
    </xf>
    <xf numFmtId="0" fontId="45" fillId="0" borderId="20" xfId="49" applyFont="1" applyFill="1" applyBorder="1" applyAlignment="1">
      <alignment horizontal="center" vertical="center" wrapText="1"/>
    </xf>
    <xf numFmtId="0" fontId="45" fillId="0" borderId="14" xfId="49" applyFont="1" applyFill="1" applyBorder="1" applyAlignment="1">
      <alignment horizontal="center" wrapText="1"/>
    </xf>
    <xf numFmtId="169" fontId="45" fillId="0" borderId="14" xfId="49" applyNumberFormat="1" applyFont="1" applyFill="1" applyBorder="1" applyAlignment="1">
      <alignment horizontal="center" wrapText="1"/>
    </xf>
    <xf numFmtId="4" fontId="45" fillId="0" borderId="14" xfId="49" applyNumberFormat="1" applyFont="1" applyFill="1" applyBorder="1" applyAlignment="1">
      <alignment horizontal="center" wrapText="1"/>
    </xf>
    <xf numFmtId="43" fontId="45" fillId="0" borderId="14" xfId="42" applyNumberFormat="1" applyFont="1" applyFill="1" applyBorder="1" applyAlignment="1">
      <alignment horizontal="center" wrapText="1"/>
    </xf>
    <xf numFmtId="0" fontId="45" fillId="0" borderId="21" xfId="49" applyFont="1" applyFill="1" applyBorder="1" applyAlignment="1">
      <alignment horizontal="center" wrapText="1"/>
    </xf>
    <xf numFmtId="10" fontId="1" fillId="0" borderId="14" xfId="49" applyNumberFormat="1" applyFont="1" applyFill="1" applyBorder="1" applyAlignment="1">
      <alignment horizontal="left" vertical="top" wrapText="1"/>
    </xf>
    <xf numFmtId="2" fontId="1" fillId="0" borderId="14" xfId="49" applyNumberFormat="1" applyFont="1" applyFill="1" applyBorder="1" applyAlignment="1">
      <alignment horizontal="center" wrapText="1"/>
    </xf>
    <xf numFmtId="0" fontId="26" fillId="0" borderId="0" xfId="49" applyNumberFormat="1" applyFont="1" applyFill="1" applyBorder="1" applyAlignment="1" applyProtection="1">
      <alignment vertical="center"/>
      <protection/>
    </xf>
    <xf numFmtId="0" fontId="1" fillId="0" borderId="24" xfId="49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vertical="center" wrapText="1"/>
    </xf>
    <xf numFmtId="0" fontId="1" fillId="0" borderId="25" xfId="0" applyFont="1" applyFill="1" applyBorder="1" applyAlignment="1">
      <alignment horizontal="center" vertical="center" wrapText="1"/>
    </xf>
    <xf numFmtId="10" fontId="1" fillId="0" borderId="25" xfId="49" applyNumberFormat="1" applyFont="1" applyFill="1" applyBorder="1" applyAlignment="1">
      <alignment horizontal="center" vertical="center" wrapText="1"/>
    </xf>
    <xf numFmtId="43" fontId="1" fillId="0" borderId="25" xfId="42" applyFont="1" applyFill="1" applyBorder="1" applyAlignment="1">
      <alignment horizontal="center" vertical="center" wrapText="1"/>
    </xf>
    <xf numFmtId="3" fontId="1" fillId="0" borderId="25" xfId="39" applyNumberFormat="1" applyFont="1" applyFill="1" applyBorder="1" applyAlignment="1">
      <alignment horizontal="center" vertical="center" wrapText="1"/>
    </xf>
    <xf numFmtId="4" fontId="1" fillId="0" borderId="25" xfId="0" applyNumberFormat="1" applyFont="1" applyFill="1" applyBorder="1" applyAlignment="1">
      <alignment horizontal="center" vertical="center" wrapText="1"/>
    </xf>
    <xf numFmtId="43" fontId="2" fillId="0" borderId="26" xfId="0" applyNumberFormat="1" applyFont="1" applyFill="1" applyBorder="1" applyAlignment="1">
      <alignment horizontal="center" vertical="center" wrapText="1"/>
    </xf>
    <xf numFmtId="43" fontId="1" fillId="0" borderId="25" xfId="42" applyNumberFormat="1" applyFont="1" applyFill="1" applyBorder="1" applyAlignment="1">
      <alignment horizontal="center" vertical="center" wrapText="1"/>
    </xf>
    <xf numFmtId="4" fontId="1" fillId="0" borderId="25" xfId="39" applyNumberFormat="1" applyFont="1" applyFill="1" applyBorder="1" applyAlignment="1">
      <alignment horizontal="center" vertical="center" wrapText="1"/>
    </xf>
    <xf numFmtId="169" fontId="1" fillId="0" borderId="25" xfId="49" applyNumberFormat="1" applyFont="1" applyFill="1" applyBorder="1" applyAlignment="1">
      <alignment horizontal="center" vertical="center" wrapText="1"/>
    </xf>
    <xf numFmtId="179" fontId="2" fillId="0" borderId="23" xfId="0" applyNumberFormat="1" applyFont="1" applyFill="1" applyBorder="1" applyAlignment="1">
      <alignment horizontal="right" vertical="center" wrapText="1"/>
    </xf>
    <xf numFmtId="43" fontId="2" fillId="0" borderId="23" xfId="42" applyFont="1" applyFill="1" applyBorder="1" applyAlignment="1">
      <alignment horizontal="right" vertical="center" wrapText="1"/>
    </xf>
    <xf numFmtId="43" fontId="2" fillId="0" borderId="27" xfId="42" applyFont="1" applyFill="1" applyBorder="1" applyAlignment="1">
      <alignment horizontal="right" vertical="center" wrapText="1"/>
    </xf>
    <xf numFmtId="0" fontId="2" fillId="16" borderId="11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2" fillId="16" borderId="28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16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2" fillId="33" borderId="33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4" fontId="2" fillId="33" borderId="31" xfId="0" applyNumberFormat="1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center" vertical="center" wrapText="1"/>
    </xf>
    <xf numFmtId="4" fontId="2" fillId="33" borderId="34" xfId="0" applyNumberFormat="1" applyFont="1" applyFill="1" applyBorder="1" applyAlignment="1">
      <alignment horizontal="center" vertical="center" wrapText="1"/>
    </xf>
    <xf numFmtId="4" fontId="2" fillId="33" borderId="35" xfId="0" applyNumberFormat="1" applyFont="1" applyFill="1" applyBorder="1" applyAlignment="1">
      <alignment horizontal="center" vertical="center" wrapText="1"/>
    </xf>
    <xf numFmtId="4" fontId="2" fillId="33" borderId="36" xfId="0" applyNumberFormat="1" applyFont="1" applyFill="1" applyBorder="1" applyAlignment="1">
      <alignment horizontal="center" wrapText="1"/>
    </xf>
    <xf numFmtId="4" fontId="2" fillId="33" borderId="29" xfId="0" applyNumberFormat="1" applyFont="1" applyFill="1" applyBorder="1" applyAlignment="1">
      <alignment horizontal="center" wrapText="1"/>
    </xf>
    <xf numFmtId="4" fontId="2" fillId="33" borderId="37" xfId="0" applyNumberFormat="1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619125</xdr:colOff>
      <xdr:row>13</xdr:row>
      <xdr:rowOff>9525</xdr:rowOff>
    </xdr:from>
    <xdr:to>
      <xdr:col>7</xdr:col>
      <xdr:colOff>619125</xdr:colOff>
      <xdr:row>13</xdr:row>
      <xdr:rowOff>9525</xdr:rowOff>
    </xdr:to>
    <xdr:sp>
      <xdr:nvSpPr>
        <xdr:cNvPr id="1" name="Rectangle 22"/>
        <xdr:cNvSpPr>
          <a:spLocks/>
        </xdr:cNvSpPr>
      </xdr:nvSpPr>
      <xdr:spPr>
        <a:xfrm>
          <a:off x="8991600" y="3524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13</xdr:row>
      <xdr:rowOff>9525</xdr:rowOff>
    </xdr:from>
    <xdr:to>
      <xdr:col>8</xdr:col>
      <xdr:colOff>0</xdr:colOff>
      <xdr:row>13</xdr:row>
      <xdr:rowOff>9525</xdr:rowOff>
    </xdr:to>
    <xdr:sp>
      <xdr:nvSpPr>
        <xdr:cNvPr id="2" name="Rectangle 23"/>
        <xdr:cNvSpPr>
          <a:spLocks/>
        </xdr:cNvSpPr>
      </xdr:nvSpPr>
      <xdr:spPr>
        <a:xfrm>
          <a:off x="9572625" y="352425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40"/>
  <sheetViews>
    <sheetView tabSelected="1" zoomScale="70" zoomScaleNormal="70" zoomScaleSheetLayoutView="85" zoomScalePageLayoutView="70" workbookViewId="0" topLeftCell="A1">
      <pane ySplit="2" topLeftCell="A121" activePane="bottomLeft" state="frozen"/>
      <selection pane="topLeft" activeCell="A1" sqref="A1"/>
      <selection pane="bottomLeft" activeCell="L132" sqref="L132"/>
    </sheetView>
  </sheetViews>
  <sheetFormatPr defaultColWidth="11.28125" defaultRowHeight="12.75"/>
  <cols>
    <col min="1" max="1" width="8.421875" style="44" customWidth="1"/>
    <col min="2" max="2" width="31.28125" style="40" customWidth="1"/>
    <col min="3" max="3" width="12.8515625" style="5" customWidth="1"/>
    <col min="4" max="4" width="24.28125" style="5" customWidth="1"/>
    <col min="5" max="5" width="18.421875" style="5" customWidth="1"/>
    <col min="6" max="6" width="10.57421875" style="5" customWidth="1"/>
    <col min="7" max="7" width="19.7109375" style="5" customWidth="1"/>
    <col min="8" max="8" width="18.00390625" style="6" customWidth="1"/>
    <col min="9" max="9" width="17.00390625" style="6" customWidth="1"/>
    <col min="10" max="10" width="14.00390625" style="6" customWidth="1"/>
    <col min="11" max="11" width="14.7109375" style="6" customWidth="1"/>
    <col min="12" max="12" width="17.8515625" style="6" customWidth="1"/>
    <col min="13" max="13" width="14.7109375" style="6" customWidth="1"/>
    <col min="14" max="14" width="15.421875" style="6" customWidth="1"/>
    <col min="15" max="15" width="15.00390625" style="6" customWidth="1"/>
    <col min="16" max="16" width="13.421875" style="5" customWidth="1"/>
    <col min="17" max="16384" width="11.28125" style="1" customWidth="1"/>
  </cols>
  <sheetData>
    <row r="1" spans="1:16" ht="15">
      <c r="A1" s="119" t="s">
        <v>0</v>
      </c>
      <c r="B1" s="119" t="s">
        <v>1</v>
      </c>
      <c r="C1" s="119" t="s">
        <v>2</v>
      </c>
      <c r="D1" s="119" t="s">
        <v>3</v>
      </c>
      <c r="E1" s="119" t="s">
        <v>4</v>
      </c>
      <c r="F1" s="119" t="s">
        <v>5</v>
      </c>
      <c r="G1" s="119" t="s">
        <v>6</v>
      </c>
      <c r="H1" s="131" t="s">
        <v>7</v>
      </c>
      <c r="I1" s="133" t="s">
        <v>8</v>
      </c>
      <c r="J1" s="134"/>
      <c r="K1" s="134"/>
      <c r="L1" s="135"/>
      <c r="M1" s="121" t="s">
        <v>9</v>
      </c>
      <c r="N1" s="121"/>
      <c r="O1" s="129" t="s">
        <v>296</v>
      </c>
      <c r="P1" s="127" t="s">
        <v>354</v>
      </c>
    </row>
    <row r="2" spans="1:16" s="40" customFormat="1" ht="51.75" customHeight="1" thickBot="1">
      <c r="A2" s="120"/>
      <c r="B2" s="120"/>
      <c r="C2" s="120"/>
      <c r="D2" s="120"/>
      <c r="E2" s="120"/>
      <c r="F2" s="120"/>
      <c r="G2" s="120"/>
      <c r="H2" s="132"/>
      <c r="I2" s="59" t="s">
        <v>10</v>
      </c>
      <c r="J2" s="59" t="s">
        <v>11</v>
      </c>
      <c r="K2" s="59" t="s">
        <v>13</v>
      </c>
      <c r="L2" s="59" t="s">
        <v>12</v>
      </c>
      <c r="M2" s="59" t="s">
        <v>14</v>
      </c>
      <c r="N2" s="59" t="s">
        <v>297</v>
      </c>
      <c r="O2" s="130"/>
      <c r="P2" s="128"/>
    </row>
    <row r="3" spans="1:16" s="2" customFormat="1" ht="15">
      <c r="A3" s="43">
        <v>1</v>
      </c>
      <c r="B3" s="45" t="s">
        <v>15</v>
      </c>
      <c r="C3" s="16" t="s">
        <v>16</v>
      </c>
      <c r="D3" s="17" t="s">
        <v>17</v>
      </c>
      <c r="E3" s="17">
        <v>34800</v>
      </c>
      <c r="F3" s="16" t="s">
        <v>18</v>
      </c>
      <c r="G3" s="18">
        <v>0.185</v>
      </c>
      <c r="H3" s="60">
        <v>210</v>
      </c>
      <c r="I3" s="19">
        <v>110</v>
      </c>
      <c r="J3" s="62">
        <v>122.37</v>
      </c>
      <c r="K3" s="19">
        <v>0</v>
      </c>
      <c r="L3" s="19">
        <v>232.37</v>
      </c>
      <c r="M3" s="19">
        <v>42.99</v>
      </c>
      <c r="N3" s="19">
        <v>232.37</v>
      </c>
      <c r="O3" s="19">
        <f aca="true" t="shared" si="0" ref="O3:O34">L3-N3</f>
        <v>0</v>
      </c>
      <c r="P3" s="51" t="str">
        <f aca="true" t="shared" si="1" ref="P3:P34">IF(O3=0,"Redeemed","Outstanding")</f>
        <v>Redeemed</v>
      </c>
    </row>
    <row r="4" spans="1:16" ht="30">
      <c r="A4" s="39">
        <v>2</v>
      </c>
      <c r="B4" s="46" t="s">
        <v>19</v>
      </c>
      <c r="C4" s="21" t="s">
        <v>16</v>
      </c>
      <c r="D4" s="22" t="s">
        <v>20</v>
      </c>
      <c r="E4" s="22">
        <v>35064</v>
      </c>
      <c r="F4" s="21" t="s">
        <v>18</v>
      </c>
      <c r="G4" s="23">
        <v>0.1825</v>
      </c>
      <c r="H4" s="61">
        <v>500</v>
      </c>
      <c r="I4" s="24">
        <v>400</v>
      </c>
      <c r="J4" s="63">
        <v>100</v>
      </c>
      <c r="K4" s="24">
        <v>0</v>
      </c>
      <c r="L4" s="24">
        <v>500</v>
      </c>
      <c r="M4" s="24">
        <v>348.435</v>
      </c>
      <c r="N4" s="24">
        <v>500</v>
      </c>
      <c r="O4" s="24">
        <f t="shared" si="0"/>
        <v>0</v>
      </c>
      <c r="P4" s="52" t="str">
        <f t="shared" si="1"/>
        <v>Redeemed</v>
      </c>
    </row>
    <row r="5" spans="1:16" ht="15">
      <c r="A5" s="39">
        <v>3</v>
      </c>
      <c r="B5" s="46" t="s">
        <v>21</v>
      </c>
      <c r="C5" s="21" t="s">
        <v>16</v>
      </c>
      <c r="D5" s="22" t="s">
        <v>22</v>
      </c>
      <c r="E5" s="22">
        <v>35187</v>
      </c>
      <c r="F5" s="21" t="s">
        <v>23</v>
      </c>
      <c r="G5" s="23">
        <v>0.18</v>
      </c>
      <c r="H5" s="61">
        <v>250</v>
      </c>
      <c r="I5" s="24">
        <v>175</v>
      </c>
      <c r="J5" s="63">
        <v>75.51</v>
      </c>
      <c r="K5" s="24">
        <v>0</v>
      </c>
      <c r="L5" s="24">
        <v>250.51</v>
      </c>
      <c r="M5" s="24">
        <v>45.09</v>
      </c>
      <c r="N5" s="24">
        <v>250.51</v>
      </c>
      <c r="O5" s="24">
        <f t="shared" si="0"/>
        <v>0</v>
      </c>
      <c r="P5" s="52" t="str">
        <f t="shared" si="1"/>
        <v>Redeemed</v>
      </c>
    </row>
    <row r="6" spans="1:16" ht="15">
      <c r="A6" s="39">
        <v>4</v>
      </c>
      <c r="B6" s="46" t="s">
        <v>24</v>
      </c>
      <c r="C6" s="21" t="s">
        <v>16</v>
      </c>
      <c r="D6" s="22" t="s">
        <v>25</v>
      </c>
      <c r="E6" s="22">
        <v>35379</v>
      </c>
      <c r="F6" s="21" t="s">
        <v>26</v>
      </c>
      <c r="G6" s="23">
        <v>0.187</v>
      </c>
      <c r="H6" s="61">
        <v>1000</v>
      </c>
      <c r="I6" s="24">
        <v>750</v>
      </c>
      <c r="J6" s="63">
        <v>250</v>
      </c>
      <c r="K6" s="24">
        <v>0</v>
      </c>
      <c r="L6" s="24">
        <v>1000</v>
      </c>
      <c r="M6" s="24">
        <v>187</v>
      </c>
      <c r="N6" s="24">
        <v>1000</v>
      </c>
      <c r="O6" s="24">
        <f t="shared" si="0"/>
        <v>0</v>
      </c>
      <c r="P6" s="52" t="str">
        <f t="shared" si="1"/>
        <v>Redeemed</v>
      </c>
    </row>
    <row r="7" spans="1:16" ht="15">
      <c r="A7" s="39">
        <v>5</v>
      </c>
      <c r="B7" s="46" t="s">
        <v>27</v>
      </c>
      <c r="C7" s="21" t="s">
        <v>16</v>
      </c>
      <c r="D7" s="21" t="s">
        <v>28</v>
      </c>
      <c r="E7" s="22">
        <v>36003</v>
      </c>
      <c r="F7" s="21" t="s">
        <v>26</v>
      </c>
      <c r="G7" s="23">
        <v>0.18</v>
      </c>
      <c r="H7" s="61">
        <v>250</v>
      </c>
      <c r="I7" s="24">
        <v>200</v>
      </c>
      <c r="J7" s="63">
        <v>74.305</v>
      </c>
      <c r="K7" s="24">
        <v>0</v>
      </c>
      <c r="L7" s="24">
        <v>274.305</v>
      </c>
      <c r="M7" s="24">
        <v>209.6952</v>
      </c>
      <c r="N7" s="24">
        <v>274.305</v>
      </c>
      <c r="O7" s="24">
        <f t="shared" si="0"/>
        <v>0</v>
      </c>
      <c r="P7" s="52" t="str">
        <f t="shared" si="1"/>
        <v>Redeemed</v>
      </c>
    </row>
    <row r="8" spans="1:16" ht="30">
      <c r="A8" s="39">
        <v>6</v>
      </c>
      <c r="B8" s="46" t="s">
        <v>29</v>
      </c>
      <c r="C8" s="21" t="s">
        <v>16</v>
      </c>
      <c r="D8" s="21" t="s">
        <v>30</v>
      </c>
      <c r="E8" s="22">
        <v>36194</v>
      </c>
      <c r="F8" s="21" t="s">
        <v>26</v>
      </c>
      <c r="G8" s="23">
        <v>0.175</v>
      </c>
      <c r="H8" s="61">
        <v>1000</v>
      </c>
      <c r="I8" s="24">
        <v>0</v>
      </c>
      <c r="J8" s="63">
        <v>325.57</v>
      </c>
      <c r="K8" s="24">
        <v>0</v>
      </c>
      <c r="L8" s="24">
        <v>325.57</v>
      </c>
      <c r="M8" s="24">
        <v>156.834</v>
      </c>
      <c r="N8" s="24">
        <v>325.57</v>
      </c>
      <c r="O8" s="24">
        <f t="shared" si="0"/>
        <v>0</v>
      </c>
      <c r="P8" s="52" t="str">
        <f t="shared" si="1"/>
        <v>Redeemed</v>
      </c>
    </row>
    <row r="9" spans="1:16" ht="15">
      <c r="A9" s="39">
        <v>7</v>
      </c>
      <c r="B9" s="46" t="s">
        <v>31</v>
      </c>
      <c r="C9" s="21" t="s">
        <v>16</v>
      </c>
      <c r="D9" s="21" t="s">
        <v>32</v>
      </c>
      <c r="E9" s="22">
        <v>36227</v>
      </c>
      <c r="F9" s="21" t="s">
        <v>33</v>
      </c>
      <c r="G9" s="23">
        <v>0.1825</v>
      </c>
      <c r="H9" s="61">
        <v>250</v>
      </c>
      <c r="I9" s="24">
        <v>200</v>
      </c>
      <c r="J9" s="63">
        <v>50</v>
      </c>
      <c r="K9" s="24">
        <v>0</v>
      </c>
      <c r="L9" s="24">
        <v>250</v>
      </c>
      <c r="M9" s="24">
        <v>102.657314</v>
      </c>
      <c r="N9" s="24">
        <v>250</v>
      </c>
      <c r="O9" s="24">
        <f t="shared" si="0"/>
        <v>0</v>
      </c>
      <c r="P9" s="52" t="str">
        <f t="shared" si="1"/>
        <v>Redeemed</v>
      </c>
    </row>
    <row r="10" spans="1:16" ht="15">
      <c r="A10" s="39">
        <v>8</v>
      </c>
      <c r="B10" s="46" t="s">
        <v>34</v>
      </c>
      <c r="C10" s="21" t="s">
        <v>16</v>
      </c>
      <c r="D10" s="21" t="s">
        <v>35</v>
      </c>
      <c r="E10" s="22">
        <v>36353</v>
      </c>
      <c r="F10" s="21" t="s">
        <v>26</v>
      </c>
      <c r="G10" s="23">
        <v>0.19</v>
      </c>
      <c r="H10" s="61">
        <v>700</v>
      </c>
      <c r="I10" s="24">
        <v>500</v>
      </c>
      <c r="J10" s="63">
        <v>363.76</v>
      </c>
      <c r="K10" s="24">
        <v>0</v>
      </c>
      <c r="L10" s="24">
        <v>863.76</v>
      </c>
      <c r="M10" s="24">
        <v>696.9938568</v>
      </c>
      <c r="N10" s="24">
        <v>863.76</v>
      </c>
      <c r="O10" s="24">
        <f t="shared" si="0"/>
        <v>0</v>
      </c>
      <c r="P10" s="52" t="str">
        <f t="shared" si="1"/>
        <v>Redeemed</v>
      </c>
    </row>
    <row r="11" spans="1:16" ht="15">
      <c r="A11" s="39">
        <v>9</v>
      </c>
      <c r="B11" s="46" t="s">
        <v>36</v>
      </c>
      <c r="C11" s="21" t="s">
        <v>16</v>
      </c>
      <c r="D11" s="21" t="s">
        <v>37</v>
      </c>
      <c r="E11" s="22">
        <v>36542</v>
      </c>
      <c r="F11" s="21" t="s">
        <v>26</v>
      </c>
      <c r="G11" s="23">
        <v>0.17</v>
      </c>
      <c r="H11" s="61">
        <v>500</v>
      </c>
      <c r="I11" s="24">
        <v>230</v>
      </c>
      <c r="J11" s="63">
        <v>270.22</v>
      </c>
      <c r="K11" s="24">
        <v>0</v>
      </c>
      <c r="L11" s="24">
        <v>500.22</v>
      </c>
      <c r="M11" s="24">
        <v>339.938505</v>
      </c>
      <c r="N11" s="24">
        <v>500.22</v>
      </c>
      <c r="O11" s="24">
        <f t="shared" si="0"/>
        <v>0</v>
      </c>
      <c r="P11" s="52" t="str">
        <f t="shared" si="1"/>
        <v>Redeemed</v>
      </c>
    </row>
    <row r="12" spans="1:16" ht="30">
      <c r="A12" s="39">
        <v>10</v>
      </c>
      <c r="B12" s="46" t="s">
        <v>38</v>
      </c>
      <c r="C12" s="21" t="s">
        <v>16</v>
      </c>
      <c r="D12" s="21" t="s">
        <v>39</v>
      </c>
      <c r="E12" s="22">
        <v>36570</v>
      </c>
      <c r="F12" s="21" t="s">
        <v>26</v>
      </c>
      <c r="G12" s="23">
        <v>0.18</v>
      </c>
      <c r="H12" s="61">
        <v>250</v>
      </c>
      <c r="I12" s="24">
        <v>175</v>
      </c>
      <c r="J12" s="63">
        <v>112.5</v>
      </c>
      <c r="K12" s="24">
        <v>0</v>
      </c>
      <c r="L12" s="24">
        <v>287.5</v>
      </c>
      <c r="M12" s="24">
        <v>219.78225</v>
      </c>
      <c r="N12" s="24">
        <v>287.5</v>
      </c>
      <c r="O12" s="24">
        <f t="shared" si="0"/>
        <v>0</v>
      </c>
      <c r="P12" s="52" t="str">
        <f t="shared" si="1"/>
        <v>Redeemed</v>
      </c>
    </row>
    <row r="13" spans="1:16" ht="15">
      <c r="A13" s="39">
        <v>11</v>
      </c>
      <c r="B13" s="46" t="s">
        <v>40</v>
      </c>
      <c r="C13" s="21" t="s">
        <v>16</v>
      </c>
      <c r="D13" s="21" t="s">
        <v>41</v>
      </c>
      <c r="E13" s="22">
        <v>36584</v>
      </c>
      <c r="F13" s="21" t="s">
        <v>42</v>
      </c>
      <c r="G13" s="23">
        <v>0.17</v>
      </c>
      <c r="H13" s="61">
        <v>100</v>
      </c>
      <c r="I13" s="24">
        <v>80</v>
      </c>
      <c r="J13" s="63">
        <v>30</v>
      </c>
      <c r="K13" s="24">
        <v>0</v>
      </c>
      <c r="L13" s="24">
        <v>110</v>
      </c>
      <c r="M13" s="24">
        <v>43.945</v>
      </c>
      <c r="N13" s="24">
        <v>110</v>
      </c>
      <c r="O13" s="24">
        <f t="shared" si="0"/>
        <v>0</v>
      </c>
      <c r="P13" s="52" t="str">
        <f t="shared" si="1"/>
        <v>Redeemed</v>
      </c>
    </row>
    <row r="14" spans="1:16" ht="15">
      <c r="A14" s="39">
        <v>12</v>
      </c>
      <c r="B14" s="46" t="s">
        <v>43</v>
      </c>
      <c r="C14" s="21" t="s">
        <v>16</v>
      </c>
      <c r="D14" s="21" t="s">
        <v>44</v>
      </c>
      <c r="E14" s="22">
        <v>36753</v>
      </c>
      <c r="F14" s="21" t="s">
        <v>33</v>
      </c>
      <c r="G14" s="23">
        <v>0.1625</v>
      </c>
      <c r="H14" s="61">
        <v>250</v>
      </c>
      <c r="I14" s="24">
        <v>200</v>
      </c>
      <c r="J14" s="63">
        <v>50</v>
      </c>
      <c r="K14" s="24">
        <v>0</v>
      </c>
      <c r="L14" s="24">
        <v>250</v>
      </c>
      <c r="M14" s="24">
        <v>127.1565</v>
      </c>
      <c r="N14" s="24">
        <v>250</v>
      </c>
      <c r="O14" s="24">
        <f t="shared" si="0"/>
        <v>0</v>
      </c>
      <c r="P14" s="52" t="str">
        <f t="shared" si="1"/>
        <v>Redeemed</v>
      </c>
    </row>
    <row r="15" spans="1:16" ht="15">
      <c r="A15" s="39">
        <v>13</v>
      </c>
      <c r="B15" s="46" t="s">
        <v>45</v>
      </c>
      <c r="C15" s="21" t="s">
        <v>16</v>
      </c>
      <c r="D15" s="21" t="s">
        <v>46</v>
      </c>
      <c r="E15" s="22">
        <v>36836</v>
      </c>
      <c r="F15" s="21" t="s">
        <v>26</v>
      </c>
      <c r="G15" s="23">
        <v>0.15</v>
      </c>
      <c r="H15" s="61">
        <v>300</v>
      </c>
      <c r="I15" s="24">
        <v>150</v>
      </c>
      <c r="J15" s="63">
        <v>50</v>
      </c>
      <c r="K15" s="24">
        <v>0</v>
      </c>
      <c r="L15" s="24">
        <v>200</v>
      </c>
      <c r="M15" s="24">
        <v>112.441898</v>
      </c>
      <c r="N15" s="24">
        <v>200</v>
      </c>
      <c r="O15" s="24">
        <f t="shared" si="0"/>
        <v>0</v>
      </c>
      <c r="P15" s="52" t="str">
        <f t="shared" si="1"/>
        <v>Redeemed</v>
      </c>
    </row>
    <row r="16" spans="1:16" ht="15">
      <c r="A16" s="39">
        <v>14</v>
      </c>
      <c r="B16" s="46" t="s">
        <v>47</v>
      </c>
      <c r="C16" s="21" t="s">
        <v>16</v>
      </c>
      <c r="D16" s="21" t="s">
        <v>48</v>
      </c>
      <c r="E16" s="22">
        <v>36854</v>
      </c>
      <c r="F16" s="21" t="s">
        <v>26</v>
      </c>
      <c r="G16" s="23">
        <v>0.1625</v>
      </c>
      <c r="H16" s="61">
        <v>100</v>
      </c>
      <c r="I16" s="24">
        <v>60</v>
      </c>
      <c r="J16" s="63">
        <v>40</v>
      </c>
      <c r="K16" s="24">
        <v>0</v>
      </c>
      <c r="L16" s="24">
        <v>100</v>
      </c>
      <c r="M16" s="24">
        <v>2.028813</v>
      </c>
      <c r="N16" s="24">
        <v>100</v>
      </c>
      <c r="O16" s="24">
        <f t="shared" si="0"/>
        <v>0</v>
      </c>
      <c r="P16" s="52" t="str">
        <f t="shared" si="1"/>
        <v>Redeemed</v>
      </c>
    </row>
    <row r="17" spans="1:16" ht="30">
      <c r="A17" s="39">
        <v>15</v>
      </c>
      <c r="B17" s="46" t="s">
        <v>49</v>
      </c>
      <c r="C17" s="21" t="s">
        <v>16</v>
      </c>
      <c r="D17" s="21" t="s">
        <v>50</v>
      </c>
      <c r="E17" s="22">
        <v>36873</v>
      </c>
      <c r="F17" s="21" t="s">
        <v>26</v>
      </c>
      <c r="G17" s="20" t="s">
        <v>51</v>
      </c>
      <c r="H17" s="61">
        <v>200</v>
      </c>
      <c r="I17" s="24">
        <v>125</v>
      </c>
      <c r="J17" s="63">
        <v>78.66</v>
      </c>
      <c r="K17" s="24">
        <v>0</v>
      </c>
      <c r="L17" s="24">
        <v>203.66</v>
      </c>
      <c r="M17" s="24">
        <v>109.179069</v>
      </c>
      <c r="N17" s="24">
        <v>203.66</v>
      </c>
      <c r="O17" s="24">
        <f t="shared" si="0"/>
        <v>0</v>
      </c>
      <c r="P17" s="52" t="str">
        <f t="shared" si="1"/>
        <v>Redeemed</v>
      </c>
    </row>
    <row r="18" spans="1:16" ht="30">
      <c r="A18" s="39">
        <v>16</v>
      </c>
      <c r="B18" s="46" t="s">
        <v>52</v>
      </c>
      <c r="C18" s="21" t="s">
        <v>16</v>
      </c>
      <c r="D18" s="21" t="s">
        <v>53</v>
      </c>
      <c r="E18" s="22">
        <v>36928</v>
      </c>
      <c r="F18" s="21" t="s">
        <v>54</v>
      </c>
      <c r="G18" s="20" t="s">
        <v>55</v>
      </c>
      <c r="H18" s="61">
        <v>350</v>
      </c>
      <c r="I18" s="24">
        <v>255</v>
      </c>
      <c r="J18" s="63">
        <v>88.92</v>
      </c>
      <c r="K18" s="24">
        <v>0</v>
      </c>
      <c r="L18" s="24">
        <v>343.92</v>
      </c>
      <c r="M18" s="24">
        <v>28.804571</v>
      </c>
      <c r="N18" s="24">
        <v>343.92</v>
      </c>
      <c r="O18" s="24">
        <f t="shared" si="0"/>
        <v>0</v>
      </c>
      <c r="P18" s="52" t="str">
        <f t="shared" si="1"/>
        <v>Redeemed</v>
      </c>
    </row>
    <row r="19" spans="1:16" ht="30">
      <c r="A19" s="39">
        <v>17</v>
      </c>
      <c r="B19" s="46" t="s">
        <v>38</v>
      </c>
      <c r="C19" s="21" t="s">
        <v>56</v>
      </c>
      <c r="D19" s="21" t="s">
        <v>57</v>
      </c>
      <c r="E19" s="22">
        <v>37034</v>
      </c>
      <c r="F19" s="21" t="s">
        <v>42</v>
      </c>
      <c r="G19" s="23">
        <v>0.156</v>
      </c>
      <c r="H19" s="61">
        <v>1000</v>
      </c>
      <c r="I19" s="24">
        <v>175</v>
      </c>
      <c r="J19" s="63">
        <v>159.13</v>
      </c>
      <c r="K19" s="24">
        <v>0</v>
      </c>
      <c r="L19" s="24">
        <v>334.13</v>
      </c>
      <c r="M19" s="24">
        <v>91.21749</v>
      </c>
      <c r="N19" s="24">
        <v>334.13</v>
      </c>
      <c r="O19" s="24">
        <f t="shared" si="0"/>
        <v>0</v>
      </c>
      <c r="P19" s="52" t="str">
        <f t="shared" si="1"/>
        <v>Redeemed</v>
      </c>
    </row>
    <row r="20" spans="1:16" ht="15">
      <c r="A20" s="39">
        <v>18</v>
      </c>
      <c r="B20" s="46" t="s">
        <v>58</v>
      </c>
      <c r="C20" s="21" t="s">
        <v>16</v>
      </c>
      <c r="D20" s="21" t="s">
        <v>59</v>
      </c>
      <c r="E20" s="22">
        <v>37032</v>
      </c>
      <c r="F20" s="21" t="s">
        <v>33</v>
      </c>
      <c r="G20" s="23">
        <v>0.14</v>
      </c>
      <c r="H20" s="61">
        <v>1500</v>
      </c>
      <c r="I20" s="24">
        <v>550</v>
      </c>
      <c r="J20" s="63">
        <v>191.965</v>
      </c>
      <c r="K20" s="24">
        <v>0</v>
      </c>
      <c r="L20" s="24">
        <v>741.965</v>
      </c>
      <c r="M20" s="24">
        <v>394.496854</v>
      </c>
      <c r="N20" s="24">
        <v>741.965</v>
      </c>
      <c r="O20" s="24">
        <f t="shared" si="0"/>
        <v>0</v>
      </c>
      <c r="P20" s="52" t="str">
        <f t="shared" si="1"/>
        <v>Redeemed</v>
      </c>
    </row>
    <row r="21" spans="1:16" ht="30">
      <c r="A21" s="39">
        <v>19</v>
      </c>
      <c r="B21" s="46" t="s">
        <v>60</v>
      </c>
      <c r="C21" s="21" t="s">
        <v>16</v>
      </c>
      <c r="D21" s="21" t="s">
        <v>61</v>
      </c>
      <c r="E21" s="22">
        <v>37039</v>
      </c>
      <c r="F21" s="21" t="s">
        <v>33</v>
      </c>
      <c r="G21" s="23" t="s">
        <v>62</v>
      </c>
      <c r="H21" s="61">
        <v>250</v>
      </c>
      <c r="I21" s="24">
        <v>180</v>
      </c>
      <c r="J21" s="63">
        <v>70</v>
      </c>
      <c r="K21" s="24">
        <v>0</v>
      </c>
      <c r="L21" s="24">
        <v>250</v>
      </c>
      <c r="M21" s="24">
        <v>104.570293</v>
      </c>
      <c r="N21" s="24">
        <v>250</v>
      </c>
      <c r="O21" s="24">
        <f t="shared" si="0"/>
        <v>0</v>
      </c>
      <c r="P21" s="52" t="str">
        <f t="shared" si="1"/>
        <v>Redeemed</v>
      </c>
    </row>
    <row r="22" spans="1:16" ht="30">
      <c r="A22" s="39">
        <v>20</v>
      </c>
      <c r="B22" s="46" t="s">
        <v>19</v>
      </c>
      <c r="C22" s="21" t="s">
        <v>56</v>
      </c>
      <c r="D22" s="21" t="s">
        <v>63</v>
      </c>
      <c r="E22" s="22">
        <v>37088</v>
      </c>
      <c r="F22" s="21" t="s">
        <v>26</v>
      </c>
      <c r="G22" s="23" t="s">
        <v>64</v>
      </c>
      <c r="H22" s="61">
        <v>3000</v>
      </c>
      <c r="I22" s="24">
        <v>800</v>
      </c>
      <c r="J22" s="63">
        <v>200</v>
      </c>
      <c r="K22" s="24">
        <v>0</v>
      </c>
      <c r="L22" s="24">
        <v>1000</v>
      </c>
      <c r="M22" s="24">
        <v>10.83</v>
      </c>
      <c r="N22" s="24">
        <v>1000</v>
      </c>
      <c r="O22" s="24">
        <f t="shared" si="0"/>
        <v>0</v>
      </c>
      <c r="P22" s="52" t="str">
        <f t="shared" si="1"/>
        <v>Redeemed</v>
      </c>
    </row>
    <row r="23" spans="1:16" ht="30">
      <c r="A23" s="39">
        <v>21</v>
      </c>
      <c r="B23" s="46" t="s">
        <v>65</v>
      </c>
      <c r="C23" s="21" t="s">
        <v>16</v>
      </c>
      <c r="D23" s="21" t="s">
        <v>66</v>
      </c>
      <c r="E23" s="22">
        <v>37116</v>
      </c>
      <c r="F23" s="21" t="s">
        <v>18</v>
      </c>
      <c r="G23" s="23" t="s">
        <v>67</v>
      </c>
      <c r="H23" s="61">
        <v>500</v>
      </c>
      <c r="I23" s="24">
        <v>400</v>
      </c>
      <c r="J23" s="63">
        <v>100</v>
      </c>
      <c r="K23" s="24">
        <v>0</v>
      </c>
      <c r="L23" s="24">
        <v>500</v>
      </c>
      <c r="M23" s="24">
        <v>200.101425</v>
      </c>
      <c r="N23" s="24">
        <v>500</v>
      </c>
      <c r="O23" s="24">
        <f t="shared" si="0"/>
        <v>0</v>
      </c>
      <c r="P23" s="52" t="str">
        <f t="shared" si="1"/>
        <v>Redeemed</v>
      </c>
    </row>
    <row r="24" spans="1:16" ht="15">
      <c r="A24" s="39">
        <v>22</v>
      </c>
      <c r="B24" s="46" t="s">
        <v>34</v>
      </c>
      <c r="C24" s="21" t="s">
        <v>56</v>
      </c>
      <c r="D24" s="21" t="s">
        <v>69</v>
      </c>
      <c r="E24" s="22">
        <v>37109</v>
      </c>
      <c r="F24" s="21" t="s">
        <v>70</v>
      </c>
      <c r="G24" s="23">
        <v>0.16</v>
      </c>
      <c r="H24" s="61">
        <v>1800</v>
      </c>
      <c r="I24" s="24">
        <v>1600</v>
      </c>
      <c r="J24" s="63">
        <v>216.35</v>
      </c>
      <c r="K24" s="24">
        <v>0</v>
      </c>
      <c r="L24" s="24">
        <v>1816.35</v>
      </c>
      <c r="M24" s="24">
        <v>907.245029</v>
      </c>
      <c r="N24" s="24">
        <v>1816.35</v>
      </c>
      <c r="O24" s="24">
        <f t="shared" si="0"/>
        <v>0</v>
      </c>
      <c r="P24" s="52" t="str">
        <f t="shared" si="1"/>
        <v>Redeemed</v>
      </c>
    </row>
    <row r="25" spans="1:16" ht="15">
      <c r="A25" s="39">
        <v>23</v>
      </c>
      <c r="B25" s="46" t="s">
        <v>71</v>
      </c>
      <c r="C25" s="21" t="s">
        <v>16</v>
      </c>
      <c r="D25" s="21" t="s">
        <v>72</v>
      </c>
      <c r="E25" s="22">
        <v>37165</v>
      </c>
      <c r="F25" s="21" t="s">
        <v>18</v>
      </c>
      <c r="G25" s="23">
        <v>0.16</v>
      </c>
      <c r="H25" s="61">
        <v>1600</v>
      </c>
      <c r="I25" s="24">
        <v>1100</v>
      </c>
      <c r="J25" s="63">
        <v>230.295</v>
      </c>
      <c r="K25" s="24">
        <v>269.705</v>
      </c>
      <c r="L25" s="24">
        <v>1600</v>
      </c>
      <c r="M25" s="24">
        <v>504.2048</v>
      </c>
      <c r="N25" s="24">
        <v>1600</v>
      </c>
      <c r="O25" s="24">
        <f t="shared" si="0"/>
        <v>0</v>
      </c>
      <c r="P25" s="52" t="str">
        <f t="shared" si="1"/>
        <v>Redeemed</v>
      </c>
    </row>
    <row r="26" spans="1:16" ht="15">
      <c r="A26" s="39">
        <v>24</v>
      </c>
      <c r="B26" s="46" t="s">
        <v>45</v>
      </c>
      <c r="C26" s="21" t="s">
        <v>56</v>
      </c>
      <c r="D26" s="21" t="s">
        <v>73</v>
      </c>
      <c r="E26" s="22">
        <v>37174</v>
      </c>
      <c r="F26" s="21" t="s">
        <v>26</v>
      </c>
      <c r="G26" s="23">
        <v>0.15</v>
      </c>
      <c r="H26" s="61">
        <v>100</v>
      </c>
      <c r="I26" s="24">
        <v>75</v>
      </c>
      <c r="J26" s="63">
        <v>25</v>
      </c>
      <c r="K26" s="24">
        <v>0</v>
      </c>
      <c r="L26" s="24">
        <v>100</v>
      </c>
      <c r="M26" s="24">
        <v>55.905472</v>
      </c>
      <c r="N26" s="24">
        <v>100</v>
      </c>
      <c r="O26" s="24">
        <f t="shared" si="0"/>
        <v>0</v>
      </c>
      <c r="P26" s="52" t="str">
        <f t="shared" si="1"/>
        <v>Redeemed</v>
      </c>
    </row>
    <row r="27" spans="1:16" ht="90">
      <c r="A27" s="39">
        <v>25</v>
      </c>
      <c r="B27" s="46" t="s">
        <v>15</v>
      </c>
      <c r="C27" s="21" t="s">
        <v>56</v>
      </c>
      <c r="D27" s="21" t="s">
        <v>74</v>
      </c>
      <c r="E27" s="22">
        <v>37169</v>
      </c>
      <c r="F27" s="21" t="s">
        <v>75</v>
      </c>
      <c r="G27" s="23" t="s">
        <v>76</v>
      </c>
      <c r="H27" s="61">
        <v>700</v>
      </c>
      <c r="I27" s="24">
        <v>550</v>
      </c>
      <c r="J27" s="63">
        <v>300</v>
      </c>
      <c r="K27" s="24">
        <v>0</v>
      </c>
      <c r="L27" s="24">
        <v>850</v>
      </c>
      <c r="M27" s="24">
        <v>387.39923</v>
      </c>
      <c r="N27" s="24">
        <v>850</v>
      </c>
      <c r="O27" s="24">
        <f t="shared" si="0"/>
        <v>0</v>
      </c>
      <c r="P27" s="52" t="str">
        <f t="shared" si="1"/>
        <v>Redeemed</v>
      </c>
    </row>
    <row r="28" spans="1:16" ht="45">
      <c r="A28" s="39">
        <v>26</v>
      </c>
      <c r="B28" s="46" t="s">
        <v>77</v>
      </c>
      <c r="C28" s="21" t="s">
        <v>16</v>
      </c>
      <c r="D28" s="21" t="s">
        <v>78</v>
      </c>
      <c r="E28" s="22">
        <v>37200</v>
      </c>
      <c r="F28" s="21" t="s">
        <v>18</v>
      </c>
      <c r="G28" s="23" t="s">
        <v>79</v>
      </c>
      <c r="H28" s="61">
        <v>300</v>
      </c>
      <c r="I28" s="24">
        <v>200</v>
      </c>
      <c r="J28" s="63">
        <v>120.665</v>
      </c>
      <c r="K28" s="24">
        <v>0</v>
      </c>
      <c r="L28" s="24">
        <v>320.665</v>
      </c>
      <c r="M28" s="24">
        <v>99.359507</v>
      </c>
      <c r="N28" s="24">
        <v>320.665</v>
      </c>
      <c r="O28" s="24">
        <f t="shared" si="0"/>
        <v>0</v>
      </c>
      <c r="P28" s="52" t="str">
        <f t="shared" si="1"/>
        <v>Redeemed</v>
      </c>
    </row>
    <row r="29" spans="1:16" ht="75">
      <c r="A29" s="39">
        <v>27</v>
      </c>
      <c r="B29" s="46" t="s">
        <v>80</v>
      </c>
      <c r="C29" s="21" t="s">
        <v>16</v>
      </c>
      <c r="D29" s="21" t="s">
        <v>81</v>
      </c>
      <c r="E29" s="22">
        <v>37200</v>
      </c>
      <c r="F29" s="21" t="s">
        <v>18</v>
      </c>
      <c r="G29" s="23" t="s">
        <v>82</v>
      </c>
      <c r="H29" s="61">
        <v>500</v>
      </c>
      <c r="I29" s="24">
        <v>175</v>
      </c>
      <c r="J29" s="63">
        <v>78.05</v>
      </c>
      <c r="K29" s="24">
        <v>0</v>
      </c>
      <c r="L29" s="24">
        <v>253.05</v>
      </c>
      <c r="M29" s="24">
        <v>171.488882</v>
      </c>
      <c r="N29" s="24">
        <v>253.05</v>
      </c>
      <c r="O29" s="24">
        <f t="shared" si="0"/>
        <v>0</v>
      </c>
      <c r="P29" s="52" t="str">
        <f t="shared" si="1"/>
        <v>Redeemed</v>
      </c>
    </row>
    <row r="30" spans="1:16" ht="60">
      <c r="A30" s="39">
        <v>28</v>
      </c>
      <c r="B30" s="46" t="s">
        <v>52</v>
      </c>
      <c r="C30" s="21" t="s">
        <v>56</v>
      </c>
      <c r="D30" s="21" t="s">
        <v>83</v>
      </c>
      <c r="E30" s="22">
        <v>37214</v>
      </c>
      <c r="F30" s="21" t="s">
        <v>70</v>
      </c>
      <c r="G30" s="23" t="s">
        <v>84</v>
      </c>
      <c r="H30" s="61">
        <v>600</v>
      </c>
      <c r="I30" s="24">
        <v>450</v>
      </c>
      <c r="J30" s="63">
        <v>10.045</v>
      </c>
      <c r="K30" s="24">
        <v>139.955</v>
      </c>
      <c r="L30" s="24">
        <v>600</v>
      </c>
      <c r="M30" s="24">
        <v>262.374308</v>
      </c>
      <c r="N30" s="24">
        <v>600</v>
      </c>
      <c r="O30" s="24">
        <f t="shared" si="0"/>
        <v>0</v>
      </c>
      <c r="P30" s="52" t="str">
        <f t="shared" si="1"/>
        <v>Redeemed</v>
      </c>
    </row>
    <row r="31" spans="1:16" ht="30">
      <c r="A31" s="39">
        <v>29</v>
      </c>
      <c r="B31" s="46" t="s">
        <v>29</v>
      </c>
      <c r="C31" s="21" t="s">
        <v>56</v>
      </c>
      <c r="D31" s="21" t="s">
        <v>85</v>
      </c>
      <c r="E31" s="22">
        <v>37200</v>
      </c>
      <c r="F31" s="21" t="s">
        <v>18</v>
      </c>
      <c r="G31" s="23" t="s">
        <v>86</v>
      </c>
      <c r="H31" s="61">
        <v>500</v>
      </c>
      <c r="I31" s="24">
        <v>0</v>
      </c>
      <c r="J31" s="63">
        <v>192.9</v>
      </c>
      <c r="K31" s="24">
        <v>0</v>
      </c>
      <c r="L31" s="24">
        <v>192.9</v>
      </c>
      <c r="M31" s="24">
        <v>63.102</v>
      </c>
      <c r="N31" s="24">
        <v>192.9</v>
      </c>
      <c r="O31" s="24">
        <f t="shared" si="0"/>
        <v>0</v>
      </c>
      <c r="P31" s="52" t="str">
        <f t="shared" si="1"/>
        <v>Redeemed</v>
      </c>
    </row>
    <row r="32" spans="1:16" ht="45">
      <c r="A32" s="39">
        <v>30</v>
      </c>
      <c r="B32" s="46" t="s">
        <v>87</v>
      </c>
      <c r="C32" s="21" t="s">
        <v>16</v>
      </c>
      <c r="D32" s="21" t="s">
        <v>88</v>
      </c>
      <c r="E32" s="22">
        <v>37267</v>
      </c>
      <c r="F32" s="21" t="s">
        <v>18</v>
      </c>
      <c r="G32" s="23" t="s">
        <v>89</v>
      </c>
      <c r="H32" s="61">
        <v>1500</v>
      </c>
      <c r="I32" s="24">
        <v>400</v>
      </c>
      <c r="J32" s="63">
        <v>100</v>
      </c>
      <c r="K32" s="24">
        <v>0</v>
      </c>
      <c r="L32" s="24">
        <v>500</v>
      </c>
      <c r="M32" s="24">
        <v>191.616981</v>
      </c>
      <c r="N32" s="24">
        <v>500</v>
      </c>
      <c r="O32" s="24">
        <f t="shared" si="0"/>
        <v>0</v>
      </c>
      <c r="P32" s="52" t="str">
        <f t="shared" si="1"/>
        <v>Redeemed</v>
      </c>
    </row>
    <row r="33" spans="1:16" ht="60">
      <c r="A33" s="39">
        <v>31</v>
      </c>
      <c r="B33" s="46" t="s">
        <v>90</v>
      </c>
      <c r="C33" s="21" t="s">
        <v>16</v>
      </c>
      <c r="D33" s="21" t="s">
        <v>91</v>
      </c>
      <c r="E33" s="22">
        <v>37277</v>
      </c>
      <c r="F33" s="21" t="s">
        <v>23</v>
      </c>
      <c r="G33" s="20" t="s">
        <v>92</v>
      </c>
      <c r="H33" s="61">
        <v>2500</v>
      </c>
      <c r="I33" s="24">
        <v>2000</v>
      </c>
      <c r="J33" s="63">
        <v>500</v>
      </c>
      <c r="K33" s="24">
        <v>0</v>
      </c>
      <c r="L33" s="24">
        <v>2500</v>
      </c>
      <c r="M33" s="24">
        <v>893.360001</v>
      </c>
      <c r="N33" s="24">
        <v>2500</v>
      </c>
      <c r="O33" s="24">
        <f t="shared" si="0"/>
        <v>0</v>
      </c>
      <c r="P33" s="52" t="str">
        <f t="shared" si="1"/>
        <v>Redeemed</v>
      </c>
    </row>
    <row r="34" spans="1:16" ht="60">
      <c r="A34" s="39">
        <v>32</v>
      </c>
      <c r="B34" s="46" t="s">
        <v>319</v>
      </c>
      <c r="C34" s="21" t="s">
        <v>16</v>
      </c>
      <c r="D34" s="21" t="s">
        <v>94</v>
      </c>
      <c r="E34" s="22">
        <v>37319</v>
      </c>
      <c r="F34" s="21" t="s">
        <v>18</v>
      </c>
      <c r="G34" s="20" t="s">
        <v>95</v>
      </c>
      <c r="H34" s="61">
        <v>900</v>
      </c>
      <c r="I34" s="24">
        <v>175</v>
      </c>
      <c r="J34" s="63">
        <v>86.785</v>
      </c>
      <c r="K34" s="24">
        <v>0</v>
      </c>
      <c r="L34" s="24">
        <v>261.785</v>
      </c>
      <c r="M34" s="24">
        <v>73.520686</v>
      </c>
      <c r="N34" s="24">
        <v>261.785</v>
      </c>
      <c r="O34" s="24">
        <f t="shared" si="0"/>
        <v>0</v>
      </c>
      <c r="P34" s="52" t="str">
        <f t="shared" si="1"/>
        <v>Redeemed</v>
      </c>
    </row>
    <row r="35" spans="1:16" ht="105">
      <c r="A35" s="39">
        <v>33</v>
      </c>
      <c r="B35" s="46" t="s">
        <v>96</v>
      </c>
      <c r="C35" s="21" t="s">
        <v>16</v>
      </c>
      <c r="D35" s="21" t="s">
        <v>97</v>
      </c>
      <c r="E35" s="22">
        <v>37298</v>
      </c>
      <c r="F35" s="21" t="s">
        <v>70</v>
      </c>
      <c r="G35" s="20" t="s">
        <v>290</v>
      </c>
      <c r="H35" s="61">
        <v>500</v>
      </c>
      <c r="I35" s="24">
        <v>160</v>
      </c>
      <c r="J35" s="63">
        <v>40.505</v>
      </c>
      <c r="K35" s="24">
        <v>0</v>
      </c>
      <c r="L35" s="24">
        <v>200.505</v>
      </c>
      <c r="M35" s="24">
        <v>12.838262</v>
      </c>
      <c r="N35" s="24">
        <v>200.505</v>
      </c>
      <c r="O35" s="24">
        <f aca="true" t="shared" si="2" ref="O35:O66">L35-N35</f>
        <v>0</v>
      </c>
      <c r="P35" s="52" t="str">
        <f aca="true" t="shared" si="3" ref="P35:P66">IF(O35=0,"Redeemed","Outstanding")</f>
        <v>Redeemed</v>
      </c>
    </row>
    <row r="36" spans="1:16" ht="60">
      <c r="A36" s="39">
        <v>34</v>
      </c>
      <c r="B36" s="46" t="s">
        <v>98</v>
      </c>
      <c r="C36" s="21" t="s">
        <v>16</v>
      </c>
      <c r="D36" s="21" t="s">
        <v>99</v>
      </c>
      <c r="E36" s="22">
        <v>37389</v>
      </c>
      <c r="F36" s="21" t="s">
        <v>100</v>
      </c>
      <c r="G36" s="20" t="s">
        <v>291</v>
      </c>
      <c r="H36" s="61">
        <v>300</v>
      </c>
      <c r="I36" s="24">
        <v>120</v>
      </c>
      <c r="J36" s="63">
        <v>30</v>
      </c>
      <c r="K36" s="24">
        <v>0</v>
      </c>
      <c r="L36" s="24">
        <v>150</v>
      </c>
      <c r="M36" s="24">
        <v>80.062501</v>
      </c>
      <c r="N36" s="24">
        <v>150</v>
      </c>
      <c r="O36" s="24">
        <f t="shared" si="2"/>
        <v>0</v>
      </c>
      <c r="P36" s="52" t="str">
        <f t="shared" si="3"/>
        <v>Redeemed</v>
      </c>
    </row>
    <row r="37" spans="1:16" ht="60">
      <c r="A37" s="39">
        <v>35</v>
      </c>
      <c r="B37" s="46" t="s">
        <v>101</v>
      </c>
      <c r="C37" s="21" t="s">
        <v>16</v>
      </c>
      <c r="D37" s="21" t="s">
        <v>102</v>
      </c>
      <c r="E37" s="22">
        <v>37419</v>
      </c>
      <c r="F37" s="21" t="s">
        <v>103</v>
      </c>
      <c r="G37" s="20" t="s">
        <v>292</v>
      </c>
      <c r="H37" s="61">
        <v>1000</v>
      </c>
      <c r="I37" s="24">
        <v>200</v>
      </c>
      <c r="J37" s="63">
        <v>157.07</v>
      </c>
      <c r="K37" s="24">
        <v>0</v>
      </c>
      <c r="L37" s="24">
        <v>357.07</v>
      </c>
      <c r="M37" s="24">
        <v>142.319561</v>
      </c>
      <c r="N37" s="24">
        <v>357.07</v>
      </c>
      <c r="O37" s="24">
        <f t="shared" si="2"/>
        <v>0</v>
      </c>
      <c r="P37" s="52" t="str">
        <f t="shared" si="3"/>
        <v>Redeemed</v>
      </c>
    </row>
    <row r="38" spans="1:16" ht="60">
      <c r="A38" s="39">
        <v>36</v>
      </c>
      <c r="B38" s="46" t="s">
        <v>104</v>
      </c>
      <c r="C38" s="21" t="s">
        <v>16</v>
      </c>
      <c r="D38" s="21" t="s">
        <v>308</v>
      </c>
      <c r="E38" s="22">
        <v>37431</v>
      </c>
      <c r="F38" s="21" t="s">
        <v>105</v>
      </c>
      <c r="G38" s="20" t="s">
        <v>106</v>
      </c>
      <c r="H38" s="61">
        <v>200</v>
      </c>
      <c r="I38" s="24">
        <v>125</v>
      </c>
      <c r="J38" s="63">
        <v>18.22</v>
      </c>
      <c r="K38" s="24">
        <v>56.78</v>
      </c>
      <c r="L38" s="24">
        <v>200</v>
      </c>
      <c r="M38" s="24">
        <v>85.2252</v>
      </c>
      <c r="N38" s="24">
        <v>200</v>
      </c>
      <c r="O38" s="24">
        <f t="shared" si="2"/>
        <v>0</v>
      </c>
      <c r="P38" s="52" t="str">
        <f t="shared" si="3"/>
        <v>Redeemed</v>
      </c>
    </row>
    <row r="39" spans="1:16" ht="60">
      <c r="A39" s="39">
        <v>37</v>
      </c>
      <c r="B39" s="46" t="s">
        <v>31</v>
      </c>
      <c r="C39" s="21" t="s">
        <v>56</v>
      </c>
      <c r="D39" s="21" t="s">
        <v>107</v>
      </c>
      <c r="E39" s="22">
        <v>37452</v>
      </c>
      <c r="F39" s="21" t="s">
        <v>100</v>
      </c>
      <c r="G39" s="20" t="s">
        <v>108</v>
      </c>
      <c r="H39" s="61">
        <v>1500</v>
      </c>
      <c r="I39" s="24">
        <v>320</v>
      </c>
      <c r="J39" s="63">
        <v>110</v>
      </c>
      <c r="K39" s="24">
        <v>0</v>
      </c>
      <c r="L39" s="24">
        <v>430</v>
      </c>
      <c r="M39" s="24">
        <v>135.43882</v>
      </c>
      <c r="N39" s="24">
        <v>430</v>
      </c>
      <c r="O39" s="24">
        <f t="shared" si="2"/>
        <v>0</v>
      </c>
      <c r="P39" s="52" t="str">
        <f t="shared" si="3"/>
        <v>Redeemed</v>
      </c>
    </row>
    <row r="40" spans="1:16" ht="60">
      <c r="A40" s="39">
        <v>38</v>
      </c>
      <c r="B40" s="46" t="s">
        <v>19</v>
      </c>
      <c r="C40" s="21" t="s">
        <v>56</v>
      </c>
      <c r="D40" s="21" t="s">
        <v>109</v>
      </c>
      <c r="E40" s="22">
        <v>37461</v>
      </c>
      <c r="F40" s="21" t="s">
        <v>100</v>
      </c>
      <c r="G40" s="20" t="s">
        <v>110</v>
      </c>
      <c r="H40" s="61">
        <v>1250</v>
      </c>
      <c r="I40" s="24">
        <v>1050</v>
      </c>
      <c r="J40" s="63">
        <v>200</v>
      </c>
      <c r="K40" s="24">
        <v>0</v>
      </c>
      <c r="L40" s="24">
        <v>1250</v>
      </c>
      <c r="M40" s="24">
        <v>11.97</v>
      </c>
      <c r="N40" s="24">
        <v>1250</v>
      </c>
      <c r="O40" s="24">
        <f t="shared" si="2"/>
        <v>0</v>
      </c>
      <c r="P40" s="52" t="str">
        <f t="shared" si="3"/>
        <v>Redeemed</v>
      </c>
    </row>
    <row r="41" spans="1:16" ht="30">
      <c r="A41" s="39">
        <v>39</v>
      </c>
      <c r="B41" s="46" t="s">
        <v>111</v>
      </c>
      <c r="C41" s="21" t="s">
        <v>16</v>
      </c>
      <c r="D41" s="21" t="s">
        <v>112</v>
      </c>
      <c r="E41" s="22">
        <v>37461</v>
      </c>
      <c r="F41" s="21" t="s">
        <v>100</v>
      </c>
      <c r="G41" s="20" t="s">
        <v>113</v>
      </c>
      <c r="H41" s="61">
        <v>360</v>
      </c>
      <c r="I41" s="24">
        <v>255</v>
      </c>
      <c r="J41" s="63">
        <v>105</v>
      </c>
      <c r="K41" s="24">
        <v>0</v>
      </c>
      <c r="L41" s="24">
        <v>360</v>
      </c>
      <c r="M41" s="24">
        <v>260.18481497</v>
      </c>
      <c r="N41" s="24">
        <v>360</v>
      </c>
      <c r="O41" s="24">
        <f t="shared" si="2"/>
        <v>0</v>
      </c>
      <c r="P41" s="52" t="str">
        <f t="shared" si="3"/>
        <v>Redeemed</v>
      </c>
    </row>
    <row r="42" spans="1:16" ht="45">
      <c r="A42" s="39">
        <v>40</v>
      </c>
      <c r="B42" s="46" t="s">
        <v>87</v>
      </c>
      <c r="C42" s="21" t="s">
        <v>16</v>
      </c>
      <c r="D42" s="21" t="s">
        <v>114</v>
      </c>
      <c r="E42" s="22">
        <v>37484</v>
      </c>
      <c r="F42" s="21" t="s">
        <v>100</v>
      </c>
      <c r="G42" s="20" t="s">
        <v>115</v>
      </c>
      <c r="H42" s="61">
        <v>1000</v>
      </c>
      <c r="I42" s="24">
        <v>800</v>
      </c>
      <c r="J42" s="63">
        <v>200</v>
      </c>
      <c r="K42" s="24">
        <v>0</v>
      </c>
      <c r="L42" s="24">
        <v>1000</v>
      </c>
      <c r="M42" s="24">
        <v>263.792714</v>
      </c>
      <c r="N42" s="24">
        <v>1000</v>
      </c>
      <c r="O42" s="24">
        <f t="shared" si="2"/>
        <v>0</v>
      </c>
      <c r="P42" s="52" t="str">
        <f t="shared" si="3"/>
        <v>Redeemed</v>
      </c>
    </row>
    <row r="43" spans="1:16" ht="60">
      <c r="A43" s="39">
        <v>41</v>
      </c>
      <c r="B43" s="46" t="s">
        <v>116</v>
      </c>
      <c r="C43" s="21" t="s">
        <v>16</v>
      </c>
      <c r="D43" s="21" t="s">
        <v>117</v>
      </c>
      <c r="E43" s="22">
        <v>37512</v>
      </c>
      <c r="F43" s="21" t="s">
        <v>105</v>
      </c>
      <c r="G43" s="20" t="s">
        <v>118</v>
      </c>
      <c r="H43" s="61">
        <v>225</v>
      </c>
      <c r="I43" s="24">
        <v>175</v>
      </c>
      <c r="J43" s="63">
        <v>75</v>
      </c>
      <c r="K43" s="24">
        <v>0</v>
      </c>
      <c r="L43" s="24">
        <v>250</v>
      </c>
      <c r="M43" s="24">
        <v>104.813258</v>
      </c>
      <c r="N43" s="24">
        <v>250</v>
      </c>
      <c r="O43" s="24">
        <f t="shared" si="2"/>
        <v>0</v>
      </c>
      <c r="P43" s="52" t="str">
        <f t="shared" si="3"/>
        <v>Redeemed</v>
      </c>
    </row>
    <row r="44" spans="1:16" ht="60">
      <c r="A44" s="39">
        <v>42</v>
      </c>
      <c r="B44" s="46" t="s">
        <v>80</v>
      </c>
      <c r="C44" s="21" t="s">
        <v>16</v>
      </c>
      <c r="D44" s="21" t="s">
        <v>119</v>
      </c>
      <c r="E44" s="22">
        <v>37523</v>
      </c>
      <c r="F44" s="21" t="s">
        <v>100</v>
      </c>
      <c r="G44" s="20" t="s">
        <v>120</v>
      </c>
      <c r="H44" s="61">
        <v>250</v>
      </c>
      <c r="I44" s="24">
        <v>200</v>
      </c>
      <c r="J44" s="63">
        <v>145</v>
      </c>
      <c r="K44" s="24">
        <v>0</v>
      </c>
      <c r="L44" s="24">
        <v>345</v>
      </c>
      <c r="M44" s="24">
        <v>211.3125</v>
      </c>
      <c r="N44" s="24">
        <v>345</v>
      </c>
      <c r="O44" s="24">
        <f t="shared" si="2"/>
        <v>0</v>
      </c>
      <c r="P44" s="52" t="str">
        <f t="shared" si="3"/>
        <v>Redeemed</v>
      </c>
    </row>
    <row r="45" spans="1:16" ht="45">
      <c r="A45" s="39">
        <v>43</v>
      </c>
      <c r="B45" s="46" t="s">
        <v>58</v>
      </c>
      <c r="C45" s="21" t="s">
        <v>16</v>
      </c>
      <c r="D45" s="21" t="s">
        <v>121</v>
      </c>
      <c r="E45" s="22">
        <v>37509</v>
      </c>
      <c r="F45" s="21" t="s">
        <v>105</v>
      </c>
      <c r="G45" s="20" t="s">
        <v>122</v>
      </c>
      <c r="H45" s="61">
        <v>746.84</v>
      </c>
      <c r="I45" s="24">
        <v>600</v>
      </c>
      <c r="J45" s="63">
        <v>146.835</v>
      </c>
      <c r="K45" s="24">
        <v>0</v>
      </c>
      <c r="L45" s="24">
        <v>746.835</v>
      </c>
      <c r="M45" s="24">
        <v>309.936525</v>
      </c>
      <c r="N45" s="24">
        <v>746.835</v>
      </c>
      <c r="O45" s="24">
        <f t="shared" si="2"/>
        <v>0</v>
      </c>
      <c r="P45" s="52" t="str">
        <f t="shared" si="3"/>
        <v>Redeemed</v>
      </c>
    </row>
    <row r="46" spans="1:16" ht="60">
      <c r="A46" s="39">
        <v>44</v>
      </c>
      <c r="B46" s="46" t="s">
        <v>123</v>
      </c>
      <c r="C46" s="21" t="s">
        <v>16</v>
      </c>
      <c r="D46" s="21" t="s">
        <v>124</v>
      </c>
      <c r="E46" s="22">
        <v>37531</v>
      </c>
      <c r="F46" s="21" t="s">
        <v>125</v>
      </c>
      <c r="G46" s="20" t="s">
        <v>126</v>
      </c>
      <c r="H46" s="61">
        <v>1600</v>
      </c>
      <c r="I46" s="24">
        <v>1400</v>
      </c>
      <c r="J46" s="63">
        <v>200</v>
      </c>
      <c r="K46" s="24">
        <v>0</v>
      </c>
      <c r="L46" s="24">
        <v>1600</v>
      </c>
      <c r="M46" s="24">
        <f>901.633036+5.785249</f>
        <v>907.418285</v>
      </c>
      <c r="N46" s="24">
        <v>1600</v>
      </c>
      <c r="O46" s="24">
        <f t="shared" si="2"/>
        <v>0</v>
      </c>
      <c r="P46" s="52" t="str">
        <f t="shared" si="3"/>
        <v>Redeemed</v>
      </c>
    </row>
    <row r="47" spans="1:17" ht="60">
      <c r="A47" s="34">
        <v>45</v>
      </c>
      <c r="B47" s="42" t="s">
        <v>323</v>
      </c>
      <c r="C47" s="27" t="s">
        <v>16</v>
      </c>
      <c r="D47" s="27" t="s">
        <v>127</v>
      </c>
      <c r="E47" s="28">
        <v>37543</v>
      </c>
      <c r="F47" s="27" t="s">
        <v>18</v>
      </c>
      <c r="G47" s="29" t="s">
        <v>128</v>
      </c>
      <c r="H47" s="61">
        <v>250</v>
      </c>
      <c r="I47" s="25">
        <v>200</v>
      </c>
      <c r="J47" s="63">
        <v>50</v>
      </c>
      <c r="K47" s="25">
        <v>0</v>
      </c>
      <c r="L47" s="25">
        <v>250</v>
      </c>
      <c r="M47" s="30">
        <v>229.546</v>
      </c>
      <c r="N47" s="30">
        <v>121.62</v>
      </c>
      <c r="O47" s="30">
        <f t="shared" si="2"/>
        <v>128.38</v>
      </c>
      <c r="P47" s="53" t="str">
        <f t="shared" si="3"/>
        <v>Outstanding</v>
      </c>
      <c r="Q47" s="65"/>
    </row>
    <row r="48" spans="1:16" ht="60">
      <c r="A48" s="39">
        <v>46</v>
      </c>
      <c r="B48" s="46" t="s">
        <v>60</v>
      </c>
      <c r="C48" s="21" t="s">
        <v>56</v>
      </c>
      <c r="D48" s="21" t="s">
        <v>129</v>
      </c>
      <c r="E48" s="22">
        <v>37574</v>
      </c>
      <c r="F48" s="21" t="s">
        <v>105</v>
      </c>
      <c r="G48" s="20" t="s">
        <v>130</v>
      </c>
      <c r="H48" s="61">
        <v>200</v>
      </c>
      <c r="I48" s="24">
        <v>160</v>
      </c>
      <c r="J48" s="63">
        <v>40</v>
      </c>
      <c r="K48" s="24">
        <v>0</v>
      </c>
      <c r="L48" s="24">
        <v>200</v>
      </c>
      <c r="M48" s="24">
        <v>73.470616</v>
      </c>
      <c r="N48" s="24">
        <v>200</v>
      </c>
      <c r="O48" s="24">
        <f t="shared" si="2"/>
        <v>0</v>
      </c>
      <c r="P48" s="52" t="str">
        <f t="shared" si="3"/>
        <v>Redeemed</v>
      </c>
    </row>
    <row r="49" spans="1:16" s="3" customFormat="1" ht="60">
      <c r="A49" s="39">
        <v>47</v>
      </c>
      <c r="B49" s="46" t="s">
        <v>131</v>
      </c>
      <c r="C49" s="21" t="s">
        <v>16</v>
      </c>
      <c r="D49" s="21" t="s">
        <v>132</v>
      </c>
      <c r="E49" s="22">
        <v>37582</v>
      </c>
      <c r="F49" s="21" t="s">
        <v>100</v>
      </c>
      <c r="G49" s="20" t="s">
        <v>120</v>
      </c>
      <c r="H49" s="61">
        <v>350</v>
      </c>
      <c r="I49" s="24">
        <v>250</v>
      </c>
      <c r="J49" s="63">
        <v>100</v>
      </c>
      <c r="K49" s="24">
        <v>0</v>
      </c>
      <c r="L49" s="24">
        <v>350</v>
      </c>
      <c r="M49" s="24">
        <v>149.998796</v>
      </c>
      <c r="N49" s="24">
        <v>350</v>
      </c>
      <c r="O49" s="24">
        <f t="shared" si="2"/>
        <v>0</v>
      </c>
      <c r="P49" s="52" t="str">
        <f t="shared" si="3"/>
        <v>Redeemed</v>
      </c>
    </row>
    <row r="50" spans="1:16" ht="60">
      <c r="A50" s="39">
        <v>48</v>
      </c>
      <c r="B50" s="46" t="s">
        <v>133</v>
      </c>
      <c r="C50" s="21" t="s">
        <v>16</v>
      </c>
      <c r="D50" s="21" t="s">
        <v>134</v>
      </c>
      <c r="E50" s="22">
        <v>37617</v>
      </c>
      <c r="F50" s="21" t="s">
        <v>100</v>
      </c>
      <c r="G50" s="20" t="s">
        <v>135</v>
      </c>
      <c r="H50" s="61">
        <v>750</v>
      </c>
      <c r="I50" s="24">
        <v>600</v>
      </c>
      <c r="J50" s="63">
        <v>150</v>
      </c>
      <c r="K50" s="24">
        <v>0</v>
      </c>
      <c r="L50" s="24">
        <v>750</v>
      </c>
      <c r="M50" s="24">
        <v>194.999513</v>
      </c>
      <c r="N50" s="24">
        <v>750</v>
      </c>
      <c r="O50" s="24">
        <f t="shared" si="2"/>
        <v>0</v>
      </c>
      <c r="P50" s="52" t="str">
        <f t="shared" si="3"/>
        <v>Redeemed</v>
      </c>
    </row>
    <row r="51" spans="1:16" ht="60">
      <c r="A51" s="39">
        <v>49</v>
      </c>
      <c r="B51" s="46" t="s">
        <v>136</v>
      </c>
      <c r="C51" s="21" t="s">
        <v>16</v>
      </c>
      <c r="D51" s="21" t="s">
        <v>137</v>
      </c>
      <c r="E51" s="22">
        <v>37621</v>
      </c>
      <c r="F51" s="21" t="s">
        <v>138</v>
      </c>
      <c r="G51" s="20" t="s">
        <v>139</v>
      </c>
      <c r="H51" s="61">
        <v>650</v>
      </c>
      <c r="I51" s="24">
        <v>500</v>
      </c>
      <c r="J51" s="63">
        <v>150</v>
      </c>
      <c r="K51" s="24">
        <v>0</v>
      </c>
      <c r="L51" s="24">
        <v>650</v>
      </c>
      <c r="M51" s="24">
        <v>390.964605</v>
      </c>
      <c r="N51" s="24">
        <v>650</v>
      </c>
      <c r="O51" s="24">
        <f t="shared" si="2"/>
        <v>0</v>
      </c>
      <c r="P51" s="52" t="str">
        <f t="shared" si="3"/>
        <v>Redeemed</v>
      </c>
    </row>
    <row r="52" spans="1:16" ht="60">
      <c r="A52" s="39">
        <v>50</v>
      </c>
      <c r="B52" s="46" t="s">
        <v>140</v>
      </c>
      <c r="C52" s="21" t="s">
        <v>16</v>
      </c>
      <c r="D52" s="21" t="s">
        <v>141</v>
      </c>
      <c r="E52" s="22">
        <v>37650</v>
      </c>
      <c r="F52" s="21" t="s">
        <v>142</v>
      </c>
      <c r="G52" s="20" t="s">
        <v>143</v>
      </c>
      <c r="H52" s="61">
        <v>1500</v>
      </c>
      <c r="I52" s="24">
        <v>600</v>
      </c>
      <c r="J52" s="63">
        <v>150</v>
      </c>
      <c r="K52" s="24">
        <v>0</v>
      </c>
      <c r="L52" s="24">
        <v>750</v>
      </c>
      <c r="M52" s="24">
        <v>422.964567</v>
      </c>
      <c r="N52" s="24">
        <v>750</v>
      </c>
      <c r="O52" s="24">
        <f t="shared" si="2"/>
        <v>0</v>
      </c>
      <c r="P52" s="52" t="str">
        <f t="shared" si="3"/>
        <v>Redeemed</v>
      </c>
    </row>
    <row r="53" spans="1:16" ht="120">
      <c r="A53" s="39">
        <v>51</v>
      </c>
      <c r="B53" s="46" t="s">
        <v>96</v>
      </c>
      <c r="C53" s="21" t="s">
        <v>56</v>
      </c>
      <c r="D53" s="21" t="s">
        <v>144</v>
      </c>
      <c r="E53" s="22">
        <v>37671</v>
      </c>
      <c r="F53" s="21" t="s">
        <v>105</v>
      </c>
      <c r="G53" s="20" t="s">
        <v>145</v>
      </c>
      <c r="H53" s="61">
        <v>299</v>
      </c>
      <c r="I53" s="24">
        <v>239</v>
      </c>
      <c r="J53" s="63">
        <v>60</v>
      </c>
      <c r="K53" s="24">
        <v>0</v>
      </c>
      <c r="L53" s="24">
        <v>299</v>
      </c>
      <c r="M53" s="24">
        <v>13.572876</v>
      </c>
      <c r="N53" s="24">
        <v>299</v>
      </c>
      <c r="O53" s="24">
        <f t="shared" si="2"/>
        <v>0</v>
      </c>
      <c r="P53" s="52" t="str">
        <f t="shared" si="3"/>
        <v>Redeemed</v>
      </c>
    </row>
    <row r="54" spans="1:16" ht="60">
      <c r="A54" s="39">
        <v>52</v>
      </c>
      <c r="B54" s="46" t="s">
        <v>146</v>
      </c>
      <c r="C54" s="21" t="s">
        <v>16</v>
      </c>
      <c r="D54" s="21" t="s">
        <v>147</v>
      </c>
      <c r="E54" s="22">
        <v>37685</v>
      </c>
      <c r="F54" s="21" t="s">
        <v>18</v>
      </c>
      <c r="G54" s="20" t="s">
        <v>148</v>
      </c>
      <c r="H54" s="61">
        <v>200</v>
      </c>
      <c r="I54" s="24">
        <v>160</v>
      </c>
      <c r="J54" s="63">
        <v>40</v>
      </c>
      <c r="K54" s="24">
        <v>0</v>
      </c>
      <c r="L54" s="24">
        <v>200</v>
      </c>
      <c r="M54" s="24">
        <v>45.348635</v>
      </c>
      <c r="N54" s="24">
        <v>200</v>
      </c>
      <c r="O54" s="24">
        <f t="shared" si="2"/>
        <v>0</v>
      </c>
      <c r="P54" s="52" t="str">
        <f t="shared" si="3"/>
        <v>Redeemed</v>
      </c>
    </row>
    <row r="55" spans="1:16" ht="60">
      <c r="A55" s="39">
        <v>53</v>
      </c>
      <c r="B55" s="46" t="s">
        <v>149</v>
      </c>
      <c r="C55" s="21" t="s">
        <v>16</v>
      </c>
      <c r="D55" s="21" t="s">
        <v>150</v>
      </c>
      <c r="E55" s="22">
        <v>37725</v>
      </c>
      <c r="F55" s="21" t="s">
        <v>18</v>
      </c>
      <c r="G55" s="20" t="s">
        <v>151</v>
      </c>
      <c r="H55" s="61">
        <v>400</v>
      </c>
      <c r="I55" s="24">
        <v>320</v>
      </c>
      <c r="J55" s="63">
        <v>80</v>
      </c>
      <c r="K55" s="24">
        <v>0</v>
      </c>
      <c r="L55" s="24">
        <v>400</v>
      </c>
      <c r="M55" s="24">
        <v>22.060142</v>
      </c>
      <c r="N55" s="24">
        <v>400</v>
      </c>
      <c r="O55" s="24">
        <f t="shared" si="2"/>
        <v>0</v>
      </c>
      <c r="P55" s="52" t="str">
        <f t="shared" si="3"/>
        <v>Redeemed</v>
      </c>
    </row>
    <row r="56" spans="1:16" ht="60">
      <c r="A56" s="39">
        <v>54</v>
      </c>
      <c r="B56" s="46" t="s">
        <v>152</v>
      </c>
      <c r="C56" s="21" t="s">
        <v>16</v>
      </c>
      <c r="D56" s="21" t="s">
        <v>150</v>
      </c>
      <c r="E56" s="22">
        <v>37725</v>
      </c>
      <c r="F56" s="21" t="s">
        <v>18</v>
      </c>
      <c r="G56" s="20" t="s">
        <v>153</v>
      </c>
      <c r="H56" s="61">
        <v>400</v>
      </c>
      <c r="I56" s="24">
        <v>160</v>
      </c>
      <c r="J56" s="63">
        <v>40</v>
      </c>
      <c r="K56" s="24">
        <v>0</v>
      </c>
      <c r="L56" s="24">
        <v>200</v>
      </c>
      <c r="M56" s="24">
        <v>10.929797</v>
      </c>
      <c r="N56" s="24">
        <v>200</v>
      </c>
      <c r="O56" s="24">
        <f t="shared" si="2"/>
        <v>0</v>
      </c>
      <c r="P56" s="52" t="str">
        <f t="shared" si="3"/>
        <v>Redeemed</v>
      </c>
    </row>
    <row r="57" spans="1:16" ht="60">
      <c r="A57" s="39">
        <v>55</v>
      </c>
      <c r="B57" s="46" t="s">
        <v>77</v>
      </c>
      <c r="C57" s="21" t="s">
        <v>56</v>
      </c>
      <c r="D57" s="21" t="s">
        <v>150</v>
      </c>
      <c r="E57" s="22">
        <v>37725</v>
      </c>
      <c r="F57" s="21" t="s">
        <v>18</v>
      </c>
      <c r="G57" s="20" t="s">
        <v>151</v>
      </c>
      <c r="H57" s="61">
        <v>400</v>
      </c>
      <c r="I57" s="24">
        <v>320</v>
      </c>
      <c r="J57" s="63">
        <v>80</v>
      </c>
      <c r="K57" s="24">
        <v>0</v>
      </c>
      <c r="L57" s="24">
        <v>400</v>
      </c>
      <c r="M57" s="24">
        <v>22.060141</v>
      </c>
      <c r="N57" s="24">
        <v>400</v>
      </c>
      <c r="O57" s="24">
        <f t="shared" si="2"/>
        <v>0</v>
      </c>
      <c r="P57" s="52" t="str">
        <f t="shared" si="3"/>
        <v>Redeemed</v>
      </c>
    </row>
    <row r="58" spans="1:16" ht="60">
      <c r="A58" s="39">
        <v>56</v>
      </c>
      <c r="B58" s="46" t="s">
        <v>43</v>
      </c>
      <c r="C58" s="21" t="s">
        <v>56</v>
      </c>
      <c r="D58" s="21" t="s">
        <v>154</v>
      </c>
      <c r="E58" s="22">
        <v>37650</v>
      </c>
      <c r="F58" s="21" t="s">
        <v>70</v>
      </c>
      <c r="G58" s="20" t="s">
        <v>155</v>
      </c>
      <c r="H58" s="61">
        <v>325</v>
      </c>
      <c r="I58" s="24">
        <v>250</v>
      </c>
      <c r="J58" s="63">
        <v>150</v>
      </c>
      <c r="K58" s="24">
        <v>0</v>
      </c>
      <c r="L58" s="24">
        <v>400</v>
      </c>
      <c r="M58" s="24">
        <v>68.986196</v>
      </c>
      <c r="N58" s="24">
        <v>400</v>
      </c>
      <c r="O58" s="24">
        <f t="shared" si="2"/>
        <v>0</v>
      </c>
      <c r="P58" s="52" t="str">
        <f t="shared" si="3"/>
        <v>Redeemed</v>
      </c>
    </row>
    <row r="59" spans="1:16" ht="120">
      <c r="A59" s="39">
        <v>57</v>
      </c>
      <c r="B59" s="46" t="s">
        <v>157</v>
      </c>
      <c r="C59" s="21" t="s">
        <v>16</v>
      </c>
      <c r="D59" s="21" t="s">
        <v>298</v>
      </c>
      <c r="E59" s="22">
        <v>37754</v>
      </c>
      <c r="F59" s="21" t="s">
        <v>23</v>
      </c>
      <c r="G59" s="20" t="s">
        <v>158</v>
      </c>
      <c r="H59" s="61">
        <v>840</v>
      </c>
      <c r="I59" s="24">
        <v>640</v>
      </c>
      <c r="J59" s="63">
        <v>200</v>
      </c>
      <c r="K59" s="24">
        <v>0</v>
      </c>
      <c r="L59" s="24">
        <v>840</v>
      </c>
      <c r="M59" s="24">
        <v>160.8871844</v>
      </c>
      <c r="N59" s="24">
        <v>840</v>
      </c>
      <c r="O59" s="24">
        <f t="shared" si="2"/>
        <v>0</v>
      </c>
      <c r="P59" s="52" t="str">
        <f t="shared" si="3"/>
        <v>Redeemed</v>
      </c>
    </row>
    <row r="60" spans="1:16" ht="60">
      <c r="A60" s="39">
        <v>58</v>
      </c>
      <c r="B60" s="46" t="s">
        <v>159</v>
      </c>
      <c r="C60" s="21" t="s">
        <v>16</v>
      </c>
      <c r="D60" s="22">
        <v>37729</v>
      </c>
      <c r="E60" s="22">
        <v>37789</v>
      </c>
      <c r="F60" s="21" t="s">
        <v>18</v>
      </c>
      <c r="G60" s="20" t="s">
        <v>160</v>
      </c>
      <c r="H60" s="61">
        <v>500</v>
      </c>
      <c r="I60" s="24">
        <v>400</v>
      </c>
      <c r="J60" s="63">
        <v>100</v>
      </c>
      <c r="K60" s="24">
        <v>0</v>
      </c>
      <c r="L60" s="24">
        <v>500</v>
      </c>
      <c r="M60" s="24">
        <v>173.205368</v>
      </c>
      <c r="N60" s="24">
        <v>500</v>
      </c>
      <c r="O60" s="24">
        <f t="shared" si="2"/>
        <v>0</v>
      </c>
      <c r="P60" s="52" t="str">
        <f t="shared" si="3"/>
        <v>Redeemed</v>
      </c>
    </row>
    <row r="61" spans="1:16" ht="60">
      <c r="A61" s="39">
        <v>59</v>
      </c>
      <c r="B61" s="46" t="s">
        <v>161</v>
      </c>
      <c r="C61" s="21" t="s">
        <v>16</v>
      </c>
      <c r="D61" s="22" t="s">
        <v>162</v>
      </c>
      <c r="E61" s="22">
        <v>37806</v>
      </c>
      <c r="F61" s="21" t="s">
        <v>18</v>
      </c>
      <c r="G61" s="20" t="s">
        <v>163</v>
      </c>
      <c r="H61" s="61">
        <v>1000</v>
      </c>
      <c r="I61" s="24">
        <v>200</v>
      </c>
      <c r="J61" s="63">
        <v>50</v>
      </c>
      <c r="K61" s="24">
        <v>0</v>
      </c>
      <c r="L61" s="24">
        <v>250</v>
      </c>
      <c r="M61" s="24">
        <v>102.238273</v>
      </c>
      <c r="N61" s="24">
        <v>250</v>
      </c>
      <c r="O61" s="24">
        <f t="shared" si="2"/>
        <v>0</v>
      </c>
      <c r="P61" s="52" t="str">
        <f t="shared" si="3"/>
        <v>Redeemed</v>
      </c>
    </row>
    <row r="62" spans="1:16" ht="60">
      <c r="A62" s="39">
        <v>60</v>
      </c>
      <c r="B62" s="46" t="s">
        <v>164</v>
      </c>
      <c r="C62" s="21" t="s">
        <v>16</v>
      </c>
      <c r="D62" s="22" t="s">
        <v>165</v>
      </c>
      <c r="E62" s="22">
        <v>37832</v>
      </c>
      <c r="F62" s="21" t="s">
        <v>18</v>
      </c>
      <c r="G62" s="20" t="s">
        <v>166</v>
      </c>
      <c r="H62" s="61">
        <v>250</v>
      </c>
      <c r="I62" s="24">
        <v>200</v>
      </c>
      <c r="J62" s="63">
        <v>50</v>
      </c>
      <c r="K62" s="24">
        <v>0</v>
      </c>
      <c r="L62" s="24">
        <v>250</v>
      </c>
      <c r="M62" s="24">
        <v>101.882036</v>
      </c>
      <c r="N62" s="24">
        <v>250</v>
      </c>
      <c r="O62" s="24">
        <f t="shared" si="2"/>
        <v>0</v>
      </c>
      <c r="P62" s="52" t="str">
        <f t="shared" si="3"/>
        <v>Redeemed</v>
      </c>
    </row>
    <row r="63" spans="1:16" ht="60">
      <c r="A63" s="39">
        <v>61</v>
      </c>
      <c r="B63" s="46" t="s">
        <v>294</v>
      </c>
      <c r="C63" s="21" t="s">
        <v>16</v>
      </c>
      <c r="D63" s="22" t="s">
        <v>167</v>
      </c>
      <c r="E63" s="22">
        <v>37858</v>
      </c>
      <c r="F63" s="21" t="s">
        <v>70</v>
      </c>
      <c r="G63" s="20" t="s">
        <v>168</v>
      </c>
      <c r="H63" s="61">
        <v>320</v>
      </c>
      <c r="I63" s="24">
        <v>250</v>
      </c>
      <c r="J63" s="63">
        <v>100</v>
      </c>
      <c r="K63" s="24">
        <v>0</v>
      </c>
      <c r="L63" s="24">
        <v>350</v>
      </c>
      <c r="M63" s="24">
        <v>105.730849</v>
      </c>
      <c r="N63" s="24">
        <v>350</v>
      </c>
      <c r="O63" s="24">
        <f t="shared" si="2"/>
        <v>0</v>
      </c>
      <c r="P63" s="52" t="str">
        <f t="shared" si="3"/>
        <v>Redeemed</v>
      </c>
    </row>
    <row r="64" spans="1:16" ht="60">
      <c r="A64" s="39">
        <v>62</v>
      </c>
      <c r="B64" s="46" t="s">
        <v>169</v>
      </c>
      <c r="C64" s="21" t="s">
        <v>16</v>
      </c>
      <c r="D64" s="21" t="s">
        <v>170</v>
      </c>
      <c r="E64" s="22">
        <v>37914</v>
      </c>
      <c r="F64" s="21" t="s">
        <v>171</v>
      </c>
      <c r="G64" s="20" t="s">
        <v>172</v>
      </c>
      <c r="H64" s="61">
        <v>1000</v>
      </c>
      <c r="I64" s="24">
        <v>800</v>
      </c>
      <c r="J64" s="63">
        <v>200</v>
      </c>
      <c r="K64" s="24">
        <v>0</v>
      </c>
      <c r="L64" s="24">
        <v>1000</v>
      </c>
      <c r="M64" s="24">
        <v>169.101359</v>
      </c>
      <c r="N64" s="24">
        <v>1000</v>
      </c>
      <c r="O64" s="24">
        <f t="shared" si="2"/>
        <v>0</v>
      </c>
      <c r="P64" s="52" t="str">
        <f t="shared" si="3"/>
        <v>Redeemed</v>
      </c>
    </row>
    <row r="65" spans="1:16" ht="60">
      <c r="A65" s="39">
        <v>63</v>
      </c>
      <c r="B65" s="46" t="s">
        <v>173</v>
      </c>
      <c r="C65" s="21" t="s">
        <v>16</v>
      </c>
      <c r="D65" s="21" t="s">
        <v>174</v>
      </c>
      <c r="E65" s="22">
        <v>37949</v>
      </c>
      <c r="F65" s="21" t="s">
        <v>18</v>
      </c>
      <c r="G65" s="20" t="s">
        <v>175</v>
      </c>
      <c r="H65" s="61">
        <v>300</v>
      </c>
      <c r="I65" s="24">
        <v>225</v>
      </c>
      <c r="J65" s="63">
        <v>21.85</v>
      </c>
      <c r="K65" s="24">
        <v>53.15</v>
      </c>
      <c r="L65" s="24">
        <v>300</v>
      </c>
      <c r="M65" s="24">
        <f>12.75+12.75+12.75+12.75+10.929+9.107+7.8</f>
        <v>78.836</v>
      </c>
      <c r="N65" s="24">
        <v>300</v>
      </c>
      <c r="O65" s="24">
        <f t="shared" si="2"/>
        <v>0</v>
      </c>
      <c r="P65" s="52" t="str">
        <f t="shared" si="3"/>
        <v>Redeemed</v>
      </c>
    </row>
    <row r="66" spans="1:16" ht="60">
      <c r="A66" s="39">
        <v>64</v>
      </c>
      <c r="B66" s="46" t="s">
        <v>176</v>
      </c>
      <c r="C66" s="21" t="s">
        <v>16</v>
      </c>
      <c r="D66" s="21" t="s">
        <v>177</v>
      </c>
      <c r="E66" s="22">
        <v>37979</v>
      </c>
      <c r="F66" s="21" t="s">
        <v>18</v>
      </c>
      <c r="G66" s="20" t="s">
        <v>178</v>
      </c>
      <c r="H66" s="61">
        <v>700</v>
      </c>
      <c r="I66" s="24">
        <v>500</v>
      </c>
      <c r="J66" s="63">
        <v>200</v>
      </c>
      <c r="K66" s="24">
        <v>0</v>
      </c>
      <c r="L66" s="24">
        <v>700</v>
      </c>
      <c r="M66" s="24">
        <f>256.88675+6.371175</f>
        <v>263.257925</v>
      </c>
      <c r="N66" s="24">
        <f>600.06+99.94</f>
        <v>700</v>
      </c>
      <c r="O66" s="24">
        <f t="shared" si="2"/>
        <v>0</v>
      </c>
      <c r="P66" s="52" t="str">
        <f t="shared" si="3"/>
        <v>Redeemed</v>
      </c>
    </row>
    <row r="67" spans="1:16" ht="30">
      <c r="A67" s="39">
        <v>65</v>
      </c>
      <c r="B67" s="46" t="s">
        <v>179</v>
      </c>
      <c r="C67" s="21" t="s">
        <v>16</v>
      </c>
      <c r="D67" s="21" t="s">
        <v>180</v>
      </c>
      <c r="E67" s="22">
        <v>38012</v>
      </c>
      <c r="F67" s="21" t="s">
        <v>18</v>
      </c>
      <c r="G67" s="20" t="s">
        <v>181</v>
      </c>
      <c r="H67" s="61">
        <v>1000</v>
      </c>
      <c r="I67" s="24">
        <v>200</v>
      </c>
      <c r="J67" s="63">
        <v>100</v>
      </c>
      <c r="K67" s="24">
        <v>0</v>
      </c>
      <c r="L67" s="24">
        <v>300</v>
      </c>
      <c r="M67" s="24">
        <v>96.48</v>
      </c>
      <c r="N67" s="24">
        <v>300</v>
      </c>
      <c r="O67" s="24">
        <f aca="true" t="shared" si="4" ref="O67:O93">L67-N67</f>
        <v>0</v>
      </c>
      <c r="P67" s="52" t="str">
        <f aca="true" t="shared" si="5" ref="P67:P97">IF(O67=0,"Redeemed","Outstanding")</f>
        <v>Redeemed</v>
      </c>
    </row>
    <row r="68" spans="1:16" ht="90">
      <c r="A68" s="34">
        <v>66</v>
      </c>
      <c r="B68" s="42" t="s">
        <v>140</v>
      </c>
      <c r="C68" s="31" t="s">
        <v>56</v>
      </c>
      <c r="D68" s="31" t="s">
        <v>182</v>
      </c>
      <c r="E68" s="32">
        <v>38044</v>
      </c>
      <c r="F68" s="31" t="s">
        <v>183</v>
      </c>
      <c r="G68" s="26" t="s">
        <v>184</v>
      </c>
      <c r="H68" s="61">
        <v>1500</v>
      </c>
      <c r="I68" s="30">
        <v>600</v>
      </c>
      <c r="J68" s="63">
        <v>106.01</v>
      </c>
      <c r="K68" s="30">
        <v>43.99</v>
      </c>
      <c r="L68" s="30">
        <v>750</v>
      </c>
      <c r="M68" s="30">
        <v>414.764257</v>
      </c>
      <c r="N68" s="30">
        <v>750</v>
      </c>
      <c r="O68" s="30">
        <f t="shared" si="4"/>
        <v>0</v>
      </c>
      <c r="P68" s="53" t="str">
        <f t="shared" si="5"/>
        <v>Redeemed</v>
      </c>
    </row>
    <row r="69" spans="1:16" ht="30">
      <c r="A69" s="34">
        <v>67</v>
      </c>
      <c r="B69" s="42" t="s">
        <v>185</v>
      </c>
      <c r="C69" s="31" t="s">
        <v>16</v>
      </c>
      <c r="D69" s="32">
        <v>38183</v>
      </c>
      <c r="E69" s="32">
        <v>38229</v>
      </c>
      <c r="F69" s="31" t="s">
        <v>186</v>
      </c>
      <c r="G69" s="26" t="s">
        <v>187</v>
      </c>
      <c r="H69" s="61">
        <v>1350</v>
      </c>
      <c r="I69" s="30">
        <v>1150</v>
      </c>
      <c r="J69" s="63">
        <v>200</v>
      </c>
      <c r="K69" s="30">
        <v>0</v>
      </c>
      <c r="L69" s="30">
        <v>1350</v>
      </c>
      <c r="M69" s="30">
        <v>957.104044</v>
      </c>
      <c r="N69" s="30">
        <v>1350</v>
      </c>
      <c r="O69" s="30">
        <f t="shared" si="4"/>
        <v>0</v>
      </c>
      <c r="P69" s="53" t="str">
        <f t="shared" si="5"/>
        <v>Redeemed</v>
      </c>
    </row>
    <row r="70" spans="1:16" s="3" customFormat="1" ht="45">
      <c r="A70" s="39">
        <v>68</v>
      </c>
      <c r="B70" s="46" t="s">
        <v>161</v>
      </c>
      <c r="C70" s="21" t="s">
        <v>56</v>
      </c>
      <c r="D70" s="21" t="s">
        <v>188</v>
      </c>
      <c r="E70" s="22">
        <v>38232</v>
      </c>
      <c r="F70" s="21" t="s">
        <v>18</v>
      </c>
      <c r="G70" s="20" t="s">
        <v>189</v>
      </c>
      <c r="H70" s="61">
        <v>1000</v>
      </c>
      <c r="I70" s="24">
        <v>300</v>
      </c>
      <c r="J70" s="63">
        <v>75</v>
      </c>
      <c r="K70" s="24">
        <v>0</v>
      </c>
      <c r="L70" s="24">
        <v>375</v>
      </c>
      <c r="M70" s="24">
        <v>96.611301</v>
      </c>
      <c r="N70" s="24">
        <v>375</v>
      </c>
      <c r="O70" s="24">
        <f t="shared" si="4"/>
        <v>0</v>
      </c>
      <c r="P70" s="52" t="str">
        <f t="shared" si="5"/>
        <v>Redeemed</v>
      </c>
    </row>
    <row r="71" spans="1:16" s="4" customFormat="1" ht="15">
      <c r="A71" s="34">
        <v>69</v>
      </c>
      <c r="B71" s="42" t="s">
        <v>93</v>
      </c>
      <c r="C71" s="31" t="s">
        <v>16</v>
      </c>
      <c r="D71" s="31" t="s">
        <v>190</v>
      </c>
      <c r="E71" s="32">
        <v>38257</v>
      </c>
      <c r="F71" s="31" t="s">
        <v>186</v>
      </c>
      <c r="G71" s="26" t="s">
        <v>191</v>
      </c>
      <c r="H71" s="61">
        <v>2000</v>
      </c>
      <c r="I71" s="30">
        <v>1500</v>
      </c>
      <c r="J71" s="63">
        <v>500</v>
      </c>
      <c r="K71" s="30">
        <v>0</v>
      </c>
      <c r="L71" s="30">
        <v>2000</v>
      </c>
      <c r="M71" s="30">
        <v>1200.967</v>
      </c>
      <c r="N71" s="30">
        <v>2000</v>
      </c>
      <c r="O71" s="30">
        <f t="shared" si="4"/>
        <v>0</v>
      </c>
      <c r="P71" s="53" t="str">
        <f t="shared" si="5"/>
        <v>Redeemed</v>
      </c>
    </row>
    <row r="72" spans="1:16" ht="30">
      <c r="A72" s="34">
        <v>70</v>
      </c>
      <c r="B72" s="42" t="s">
        <v>68</v>
      </c>
      <c r="C72" s="31" t="s">
        <v>56</v>
      </c>
      <c r="D72" s="31" t="s">
        <v>192</v>
      </c>
      <c r="E72" s="32">
        <v>38351</v>
      </c>
      <c r="F72" s="31" t="s">
        <v>186</v>
      </c>
      <c r="G72" s="26" t="s">
        <v>193</v>
      </c>
      <c r="H72" s="61">
        <v>1250</v>
      </c>
      <c r="I72" s="30">
        <v>1000</v>
      </c>
      <c r="J72" s="63">
        <v>250</v>
      </c>
      <c r="K72" s="30">
        <v>0</v>
      </c>
      <c r="L72" s="30">
        <v>1250</v>
      </c>
      <c r="M72" s="30">
        <v>1205.243996</v>
      </c>
      <c r="N72" s="30">
        <v>1250</v>
      </c>
      <c r="O72" s="30">
        <f t="shared" si="4"/>
        <v>0</v>
      </c>
      <c r="P72" s="53" t="str">
        <f t="shared" si="5"/>
        <v>Redeemed</v>
      </c>
    </row>
    <row r="73" spans="1:16" s="4" customFormat="1" ht="15">
      <c r="A73" s="39">
        <v>71</v>
      </c>
      <c r="B73" s="46" t="s">
        <v>159</v>
      </c>
      <c r="C73" s="21" t="s">
        <v>194</v>
      </c>
      <c r="D73" s="21" t="s">
        <v>195</v>
      </c>
      <c r="E73" s="22">
        <v>38401</v>
      </c>
      <c r="F73" s="21" t="s">
        <v>18</v>
      </c>
      <c r="G73" s="20" t="s">
        <v>196</v>
      </c>
      <c r="H73" s="61">
        <v>500</v>
      </c>
      <c r="I73" s="24">
        <v>350</v>
      </c>
      <c r="J73" s="63">
        <v>150</v>
      </c>
      <c r="K73" s="24">
        <v>0</v>
      </c>
      <c r="L73" s="24">
        <v>500</v>
      </c>
      <c r="M73" s="24">
        <v>196.722</v>
      </c>
      <c r="N73" s="24">
        <v>500</v>
      </c>
      <c r="O73" s="24">
        <f t="shared" si="4"/>
        <v>0</v>
      </c>
      <c r="P73" s="52" t="str">
        <f t="shared" si="5"/>
        <v>Redeemed</v>
      </c>
    </row>
    <row r="74" spans="1:16" s="4" customFormat="1" ht="30">
      <c r="A74" s="34">
        <v>72</v>
      </c>
      <c r="B74" s="42" t="s">
        <v>197</v>
      </c>
      <c r="C74" s="31" t="s">
        <v>16</v>
      </c>
      <c r="D74" s="31" t="s">
        <v>198</v>
      </c>
      <c r="E74" s="32">
        <v>38453</v>
      </c>
      <c r="F74" s="31" t="s">
        <v>186</v>
      </c>
      <c r="G74" s="26" t="s">
        <v>199</v>
      </c>
      <c r="H74" s="61">
        <v>1500</v>
      </c>
      <c r="I74" s="30">
        <v>1000</v>
      </c>
      <c r="J74" s="63">
        <v>500</v>
      </c>
      <c r="K74" s="30">
        <v>0</v>
      </c>
      <c r="L74" s="30">
        <v>1500</v>
      </c>
      <c r="M74" s="30">
        <v>1542.512522</v>
      </c>
      <c r="N74" s="30">
        <v>1500</v>
      </c>
      <c r="O74" s="30">
        <f t="shared" si="4"/>
        <v>0</v>
      </c>
      <c r="P74" s="53" t="str">
        <f t="shared" si="5"/>
        <v>Redeemed</v>
      </c>
    </row>
    <row r="75" spans="1:16" ht="45">
      <c r="A75" s="34">
        <v>73</v>
      </c>
      <c r="B75" s="42" t="s">
        <v>307</v>
      </c>
      <c r="C75" s="31" t="s">
        <v>16</v>
      </c>
      <c r="D75" s="31" t="s">
        <v>200</v>
      </c>
      <c r="E75" s="32">
        <v>38481</v>
      </c>
      <c r="F75" s="31" t="s">
        <v>186</v>
      </c>
      <c r="G75" s="26" t="s">
        <v>201</v>
      </c>
      <c r="H75" s="61">
        <v>800</v>
      </c>
      <c r="I75" s="30">
        <v>640</v>
      </c>
      <c r="J75" s="63">
        <v>160</v>
      </c>
      <c r="K75" s="30">
        <v>0</v>
      </c>
      <c r="L75" s="30">
        <v>800</v>
      </c>
      <c r="M75" s="30">
        <v>674.989</v>
      </c>
      <c r="N75" s="30">
        <v>800</v>
      </c>
      <c r="O75" s="30">
        <f t="shared" si="4"/>
        <v>0</v>
      </c>
      <c r="P75" s="53" t="str">
        <f t="shared" si="5"/>
        <v>Redeemed</v>
      </c>
    </row>
    <row r="76" spans="1:16" s="4" customFormat="1" ht="60">
      <c r="A76" s="39">
        <v>74</v>
      </c>
      <c r="B76" s="46" t="s">
        <v>202</v>
      </c>
      <c r="C76" s="21" t="s">
        <v>16</v>
      </c>
      <c r="D76" s="21" t="s">
        <v>203</v>
      </c>
      <c r="E76" s="22">
        <v>38446</v>
      </c>
      <c r="F76" s="21" t="s">
        <v>183</v>
      </c>
      <c r="G76" s="20" t="s">
        <v>204</v>
      </c>
      <c r="H76" s="61">
        <v>1000</v>
      </c>
      <c r="I76" s="24">
        <v>750</v>
      </c>
      <c r="J76" s="63">
        <v>250</v>
      </c>
      <c r="K76" s="24">
        <v>0</v>
      </c>
      <c r="L76" s="24">
        <v>1000</v>
      </c>
      <c r="M76" s="24">
        <f>340.913808+3.23</f>
        <v>344.14380800000004</v>
      </c>
      <c r="N76" s="24">
        <v>1000</v>
      </c>
      <c r="O76" s="24">
        <f t="shared" si="4"/>
        <v>0</v>
      </c>
      <c r="P76" s="52" t="str">
        <f t="shared" si="5"/>
        <v>Redeemed</v>
      </c>
    </row>
    <row r="77" spans="1:16" s="4" customFormat="1" ht="15">
      <c r="A77" s="34">
        <v>75</v>
      </c>
      <c r="B77" s="42" t="s">
        <v>93</v>
      </c>
      <c r="C77" s="31" t="s">
        <v>56</v>
      </c>
      <c r="D77" s="31" t="s">
        <v>205</v>
      </c>
      <c r="E77" s="32">
        <v>38469</v>
      </c>
      <c r="F77" s="31" t="s">
        <v>186</v>
      </c>
      <c r="G77" s="26" t="s">
        <v>206</v>
      </c>
      <c r="H77" s="61">
        <v>2000</v>
      </c>
      <c r="I77" s="30">
        <v>1500</v>
      </c>
      <c r="J77" s="63">
        <v>150.005</v>
      </c>
      <c r="K77" s="30">
        <v>349.995</v>
      </c>
      <c r="L77" s="30">
        <v>2000</v>
      </c>
      <c r="M77" s="30">
        <v>1543.978</v>
      </c>
      <c r="N77" s="30">
        <v>2000</v>
      </c>
      <c r="O77" s="30">
        <f t="shared" si="4"/>
        <v>0</v>
      </c>
      <c r="P77" s="53" t="str">
        <f t="shared" si="5"/>
        <v>Redeemed</v>
      </c>
    </row>
    <row r="78" spans="1:16" ht="30">
      <c r="A78" s="39">
        <v>76</v>
      </c>
      <c r="B78" s="46" t="s">
        <v>207</v>
      </c>
      <c r="C78" s="21" t="s">
        <v>16</v>
      </c>
      <c r="D78" s="21" t="s">
        <v>208</v>
      </c>
      <c r="E78" s="22">
        <v>38474</v>
      </c>
      <c r="F78" s="21" t="s">
        <v>26</v>
      </c>
      <c r="G78" s="20" t="s">
        <v>209</v>
      </c>
      <c r="H78" s="61">
        <v>250</v>
      </c>
      <c r="I78" s="24">
        <v>175</v>
      </c>
      <c r="J78" s="63">
        <v>175</v>
      </c>
      <c r="K78" s="24">
        <v>0</v>
      </c>
      <c r="L78" s="24">
        <v>350</v>
      </c>
      <c r="M78" s="24">
        <v>93.784776</v>
      </c>
      <c r="N78" s="24">
        <v>350</v>
      </c>
      <c r="O78" s="24">
        <f t="shared" si="4"/>
        <v>0</v>
      </c>
      <c r="P78" s="52" t="str">
        <f t="shared" si="5"/>
        <v>Redeemed</v>
      </c>
    </row>
    <row r="79" spans="1:16" s="4" customFormat="1" ht="60">
      <c r="A79" s="39">
        <v>77</v>
      </c>
      <c r="B79" s="46" t="s">
        <v>210</v>
      </c>
      <c r="C79" s="21" t="s">
        <v>16</v>
      </c>
      <c r="D79" s="21" t="s">
        <v>211</v>
      </c>
      <c r="E79" s="22">
        <v>38488</v>
      </c>
      <c r="F79" s="21" t="s">
        <v>26</v>
      </c>
      <c r="G79" s="20" t="s">
        <v>212</v>
      </c>
      <c r="H79" s="61">
        <v>1200</v>
      </c>
      <c r="I79" s="24">
        <v>900</v>
      </c>
      <c r="J79" s="63">
        <v>65.22</v>
      </c>
      <c r="K79" s="24">
        <v>234.78</v>
      </c>
      <c r="L79" s="24">
        <v>1200</v>
      </c>
      <c r="M79" s="24">
        <v>356.041808</v>
      </c>
      <c r="N79" s="24">
        <v>1200</v>
      </c>
      <c r="O79" s="24">
        <f t="shared" si="4"/>
        <v>0</v>
      </c>
      <c r="P79" s="52" t="str">
        <f t="shared" si="5"/>
        <v>Redeemed</v>
      </c>
    </row>
    <row r="80" spans="1:16" ht="30">
      <c r="A80" s="34">
        <v>78</v>
      </c>
      <c r="B80" s="42" t="s">
        <v>213</v>
      </c>
      <c r="C80" s="31" t="s">
        <v>16</v>
      </c>
      <c r="D80" s="31" t="s">
        <v>214</v>
      </c>
      <c r="E80" s="32">
        <v>38511</v>
      </c>
      <c r="F80" s="31" t="s">
        <v>186</v>
      </c>
      <c r="G80" s="26" t="s">
        <v>215</v>
      </c>
      <c r="H80" s="61">
        <v>1200</v>
      </c>
      <c r="I80" s="30">
        <v>1000</v>
      </c>
      <c r="J80" s="63">
        <v>200</v>
      </c>
      <c r="K80" s="30">
        <v>0</v>
      </c>
      <c r="L80" s="30">
        <v>1200</v>
      </c>
      <c r="M80" s="30">
        <v>1124.065</v>
      </c>
      <c r="N80" s="30">
        <v>1200</v>
      </c>
      <c r="O80" s="30">
        <f t="shared" si="4"/>
        <v>0</v>
      </c>
      <c r="P80" s="53" t="str">
        <f t="shared" si="5"/>
        <v>Redeemed</v>
      </c>
    </row>
    <row r="81" spans="1:16" ht="30">
      <c r="A81" s="39">
        <v>79</v>
      </c>
      <c r="B81" s="46" t="s">
        <v>179</v>
      </c>
      <c r="C81" s="21" t="s">
        <v>16</v>
      </c>
      <c r="D81" s="21" t="s">
        <v>216</v>
      </c>
      <c r="E81" s="22">
        <v>38544</v>
      </c>
      <c r="F81" s="21" t="s">
        <v>217</v>
      </c>
      <c r="G81" s="20" t="s">
        <v>218</v>
      </c>
      <c r="H81" s="61">
        <v>275</v>
      </c>
      <c r="I81" s="24">
        <v>215</v>
      </c>
      <c r="J81" s="63">
        <v>110</v>
      </c>
      <c r="K81" s="24">
        <v>0</v>
      </c>
      <c r="L81" s="24">
        <v>325</v>
      </c>
      <c r="M81" s="24">
        <v>124.1175</v>
      </c>
      <c r="N81" s="24">
        <v>325</v>
      </c>
      <c r="O81" s="24">
        <f t="shared" si="4"/>
        <v>0</v>
      </c>
      <c r="P81" s="52" t="str">
        <f t="shared" si="5"/>
        <v>Redeemed</v>
      </c>
    </row>
    <row r="82" spans="1:31" s="86" customFormat="1" ht="30">
      <c r="A82" s="34">
        <v>80</v>
      </c>
      <c r="B82" s="42" t="s">
        <v>346</v>
      </c>
      <c r="C82" s="31" t="s">
        <v>16</v>
      </c>
      <c r="D82" s="31" t="s">
        <v>219</v>
      </c>
      <c r="E82" s="32">
        <v>38547</v>
      </c>
      <c r="F82" s="31" t="s">
        <v>220</v>
      </c>
      <c r="G82" s="26" t="s">
        <v>221</v>
      </c>
      <c r="H82" s="61">
        <v>2400</v>
      </c>
      <c r="I82" s="30">
        <v>1900</v>
      </c>
      <c r="J82" s="63">
        <v>128.49</v>
      </c>
      <c r="K82" s="30">
        <v>371.51</v>
      </c>
      <c r="L82" s="30">
        <v>2400</v>
      </c>
      <c r="M82" s="30">
        <v>91.85</v>
      </c>
      <c r="N82" s="30">
        <v>1663.81</v>
      </c>
      <c r="O82" s="30">
        <f t="shared" si="4"/>
        <v>736.19</v>
      </c>
      <c r="P82" s="53" t="str">
        <f t="shared" si="5"/>
        <v>Outstanding</v>
      </c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</row>
    <row r="83" spans="1:31" s="89" customFormat="1" ht="30">
      <c r="A83" s="34">
        <v>81</v>
      </c>
      <c r="B83" s="42" t="s">
        <v>330</v>
      </c>
      <c r="C83" s="31" t="s">
        <v>16</v>
      </c>
      <c r="D83" s="31" t="s">
        <v>222</v>
      </c>
      <c r="E83" s="32">
        <v>38652</v>
      </c>
      <c r="F83" s="31" t="s">
        <v>223</v>
      </c>
      <c r="G83" s="26" t="s">
        <v>224</v>
      </c>
      <c r="H83" s="61">
        <v>2143.67</v>
      </c>
      <c r="I83" s="30">
        <v>1600</v>
      </c>
      <c r="J83" s="63">
        <v>543.67</v>
      </c>
      <c r="K83" s="30">
        <v>0</v>
      </c>
      <c r="L83" s="30">
        <v>2143.67</v>
      </c>
      <c r="M83" s="30">
        <v>1601.840077</v>
      </c>
      <c r="N83" s="30">
        <v>1492.603</v>
      </c>
      <c r="O83" s="30">
        <f t="shared" si="4"/>
        <v>651.067</v>
      </c>
      <c r="P83" s="53" t="str">
        <f t="shared" si="5"/>
        <v>Outstanding</v>
      </c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16" s="4" customFormat="1" ht="60">
      <c r="A84" s="34">
        <v>82</v>
      </c>
      <c r="B84" s="42" t="s">
        <v>159</v>
      </c>
      <c r="C84" s="27" t="s">
        <v>225</v>
      </c>
      <c r="D84" s="27" t="s">
        <v>226</v>
      </c>
      <c r="E84" s="28">
        <v>38652</v>
      </c>
      <c r="F84" s="27" t="s">
        <v>26</v>
      </c>
      <c r="G84" s="29" t="s">
        <v>227</v>
      </c>
      <c r="H84" s="61">
        <v>500</v>
      </c>
      <c r="I84" s="25">
        <v>400</v>
      </c>
      <c r="J84" s="63">
        <v>100</v>
      </c>
      <c r="K84" s="25">
        <v>0</v>
      </c>
      <c r="L84" s="25">
        <v>500</v>
      </c>
      <c r="M84" s="30">
        <v>299.200658</v>
      </c>
      <c r="N84" s="30">
        <v>500</v>
      </c>
      <c r="O84" s="30">
        <f t="shared" si="4"/>
        <v>0</v>
      </c>
      <c r="P84" s="53" t="str">
        <f t="shared" si="5"/>
        <v>Redeemed</v>
      </c>
    </row>
    <row r="85" spans="1:16" s="4" customFormat="1" ht="30">
      <c r="A85" s="34">
        <v>83</v>
      </c>
      <c r="B85" s="42" t="s">
        <v>161</v>
      </c>
      <c r="C85" s="27" t="s">
        <v>56</v>
      </c>
      <c r="D85" s="27" t="s">
        <v>228</v>
      </c>
      <c r="E85" s="28">
        <v>38712</v>
      </c>
      <c r="F85" s="27" t="s">
        <v>26</v>
      </c>
      <c r="G85" s="29" t="s">
        <v>229</v>
      </c>
      <c r="H85" s="61">
        <v>375</v>
      </c>
      <c r="I85" s="25">
        <v>300</v>
      </c>
      <c r="J85" s="63">
        <v>7.255</v>
      </c>
      <c r="K85" s="25">
        <v>67.745</v>
      </c>
      <c r="L85" s="25">
        <v>375</v>
      </c>
      <c r="M85" s="30">
        <v>137.169</v>
      </c>
      <c r="N85" s="30">
        <v>375</v>
      </c>
      <c r="O85" s="30">
        <f t="shared" si="4"/>
        <v>0</v>
      </c>
      <c r="P85" s="53" t="str">
        <f t="shared" si="5"/>
        <v>Redeemed</v>
      </c>
    </row>
    <row r="86" spans="1:16" s="3" customFormat="1" ht="30">
      <c r="A86" s="34">
        <v>84</v>
      </c>
      <c r="B86" s="42" t="s">
        <v>197</v>
      </c>
      <c r="C86" s="31" t="s">
        <v>56</v>
      </c>
      <c r="D86" s="31" t="s">
        <v>230</v>
      </c>
      <c r="E86" s="32">
        <v>38712</v>
      </c>
      <c r="F86" s="31" t="s">
        <v>186</v>
      </c>
      <c r="G86" s="26" t="s">
        <v>231</v>
      </c>
      <c r="H86" s="61">
        <v>1500</v>
      </c>
      <c r="I86" s="30">
        <v>1125</v>
      </c>
      <c r="J86" s="63">
        <v>225.745</v>
      </c>
      <c r="K86" s="30">
        <v>149.255</v>
      </c>
      <c r="L86" s="30">
        <v>1500</v>
      </c>
      <c r="M86" s="30">
        <v>1553.489365</v>
      </c>
      <c r="N86" s="30">
        <v>1500</v>
      </c>
      <c r="O86" s="30">
        <f t="shared" si="4"/>
        <v>0</v>
      </c>
      <c r="P86" s="53" t="str">
        <f t="shared" si="5"/>
        <v>Redeemed</v>
      </c>
    </row>
    <row r="87" spans="1:16" s="3" customFormat="1" ht="15">
      <c r="A87" s="34">
        <v>85</v>
      </c>
      <c r="B87" s="42" t="s">
        <v>68</v>
      </c>
      <c r="C87" s="35" t="s">
        <v>194</v>
      </c>
      <c r="D87" s="35" t="s">
        <v>232</v>
      </c>
      <c r="E87" s="36">
        <v>38736</v>
      </c>
      <c r="F87" s="35" t="s">
        <v>186</v>
      </c>
      <c r="G87" s="54">
        <v>0.15</v>
      </c>
      <c r="H87" s="61">
        <v>1324.615</v>
      </c>
      <c r="I87" s="30">
        <v>900</v>
      </c>
      <c r="J87" s="63">
        <v>424.615</v>
      </c>
      <c r="K87" s="30">
        <v>0</v>
      </c>
      <c r="L87" s="37">
        <v>1324.615</v>
      </c>
      <c r="M87" s="37">
        <v>1326.909314</v>
      </c>
      <c r="N87" s="37">
        <v>1324.615</v>
      </c>
      <c r="O87" s="37">
        <f t="shared" si="4"/>
        <v>0</v>
      </c>
      <c r="P87" s="53" t="str">
        <f t="shared" si="5"/>
        <v>Redeemed</v>
      </c>
    </row>
    <row r="88" spans="1:16" s="4" customFormat="1" ht="30">
      <c r="A88" s="34">
        <v>86</v>
      </c>
      <c r="B88" s="42" t="s">
        <v>233</v>
      </c>
      <c r="C88" s="31" t="s">
        <v>194</v>
      </c>
      <c r="D88" s="32" t="s">
        <v>293</v>
      </c>
      <c r="E88" s="32">
        <v>38785</v>
      </c>
      <c r="F88" s="31" t="s">
        <v>183</v>
      </c>
      <c r="G88" s="26" t="s">
        <v>234</v>
      </c>
      <c r="H88" s="61">
        <v>1000</v>
      </c>
      <c r="I88" s="30">
        <v>750</v>
      </c>
      <c r="J88" s="63">
        <v>250</v>
      </c>
      <c r="K88" s="30">
        <v>0</v>
      </c>
      <c r="L88" s="30">
        <v>1000</v>
      </c>
      <c r="M88" s="30">
        <f>612.42749+71.06344+53.73352+34.575+17.5</f>
        <v>789.2994500000001</v>
      </c>
      <c r="N88" s="30">
        <f>101.6+199.2+199.2+250+250</f>
        <v>1000</v>
      </c>
      <c r="O88" s="30">
        <f t="shared" si="4"/>
        <v>0</v>
      </c>
      <c r="P88" s="53" t="str">
        <f t="shared" si="5"/>
        <v>Redeemed</v>
      </c>
    </row>
    <row r="89" spans="1:16" s="4" customFormat="1" ht="30">
      <c r="A89" s="34">
        <v>87</v>
      </c>
      <c r="B89" s="42" t="s">
        <v>235</v>
      </c>
      <c r="C89" s="27" t="s">
        <v>16</v>
      </c>
      <c r="D89" s="27" t="s">
        <v>236</v>
      </c>
      <c r="E89" s="28">
        <v>38841</v>
      </c>
      <c r="F89" s="27" t="s">
        <v>26</v>
      </c>
      <c r="G89" s="29" t="s">
        <v>237</v>
      </c>
      <c r="H89" s="61">
        <v>400</v>
      </c>
      <c r="I89" s="25">
        <v>240</v>
      </c>
      <c r="J89" s="63">
        <v>35.105</v>
      </c>
      <c r="K89" s="25">
        <v>124.895</v>
      </c>
      <c r="L89" s="25">
        <v>400</v>
      </c>
      <c r="M89" s="30">
        <v>184.332593</v>
      </c>
      <c r="N89" s="30">
        <v>400</v>
      </c>
      <c r="O89" s="30">
        <f t="shared" si="4"/>
        <v>0</v>
      </c>
      <c r="P89" s="53" t="str">
        <f t="shared" si="5"/>
        <v>Redeemed</v>
      </c>
    </row>
    <row r="90" spans="1:16" s="4" customFormat="1" ht="30">
      <c r="A90" s="34">
        <v>88</v>
      </c>
      <c r="B90" s="42" t="s">
        <v>238</v>
      </c>
      <c r="C90" s="31" t="s">
        <v>16</v>
      </c>
      <c r="D90" s="31" t="s">
        <v>239</v>
      </c>
      <c r="E90" s="32">
        <v>38950</v>
      </c>
      <c r="F90" s="31" t="s">
        <v>183</v>
      </c>
      <c r="G90" s="26" t="s">
        <v>240</v>
      </c>
      <c r="H90" s="61">
        <v>3000</v>
      </c>
      <c r="I90" s="30">
        <v>2200</v>
      </c>
      <c r="J90" s="63">
        <v>1061.64</v>
      </c>
      <c r="K90" s="30">
        <v>0</v>
      </c>
      <c r="L90" s="30">
        <v>3261.64</v>
      </c>
      <c r="M90" s="30">
        <v>2914.39</v>
      </c>
      <c r="N90" s="30">
        <v>3261.64</v>
      </c>
      <c r="O90" s="30">
        <f t="shared" si="4"/>
        <v>0</v>
      </c>
      <c r="P90" s="53" t="str">
        <f t="shared" si="5"/>
        <v>Redeemed</v>
      </c>
    </row>
    <row r="91" spans="1:16" s="3" customFormat="1" ht="60">
      <c r="A91" s="34">
        <v>89</v>
      </c>
      <c r="B91" s="42" t="s">
        <v>241</v>
      </c>
      <c r="C91" s="31" t="s">
        <v>16</v>
      </c>
      <c r="D91" s="31" t="s">
        <v>242</v>
      </c>
      <c r="E91" s="32">
        <v>38944</v>
      </c>
      <c r="F91" s="31" t="s">
        <v>26</v>
      </c>
      <c r="G91" s="26" t="s">
        <v>243</v>
      </c>
      <c r="H91" s="61">
        <v>500</v>
      </c>
      <c r="I91" s="30">
        <v>375</v>
      </c>
      <c r="J91" s="63">
        <v>125</v>
      </c>
      <c r="K91" s="30">
        <v>0</v>
      </c>
      <c r="L91" s="30">
        <v>500</v>
      </c>
      <c r="M91" s="30">
        <v>223.436269</v>
      </c>
      <c r="N91" s="30">
        <v>500</v>
      </c>
      <c r="O91" s="30">
        <f t="shared" si="4"/>
        <v>0</v>
      </c>
      <c r="P91" s="53" t="str">
        <f t="shared" si="5"/>
        <v>Redeemed</v>
      </c>
    </row>
    <row r="92" spans="1:16" s="4" customFormat="1" ht="30">
      <c r="A92" s="34">
        <v>90</v>
      </c>
      <c r="B92" s="42" t="s">
        <v>93</v>
      </c>
      <c r="C92" s="31" t="s">
        <v>194</v>
      </c>
      <c r="D92" s="31" t="s">
        <v>244</v>
      </c>
      <c r="E92" s="32">
        <v>39020</v>
      </c>
      <c r="F92" s="31" t="s">
        <v>186</v>
      </c>
      <c r="G92" s="26" t="s">
        <v>245</v>
      </c>
      <c r="H92" s="61">
        <v>2000</v>
      </c>
      <c r="I92" s="30">
        <v>1500</v>
      </c>
      <c r="J92" s="63">
        <v>28.395</v>
      </c>
      <c r="K92" s="30">
        <v>471.605</v>
      </c>
      <c r="L92" s="30">
        <v>2000</v>
      </c>
      <c r="M92" s="30">
        <v>1814.867</v>
      </c>
      <c r="N92" s="30">
        <v>2000</v>
      </c>
      <c r="O92" s="30">
        <f t="shared" si="4"/>
        <v>0</v>
      </c>
      <c r="P92" s="53" t="str">
        <f t="shared" si="5"/>
        <v>Redeemed</v>
      </c>
    </row>
    <row r="93" spans="1:16" s="4" customFormat="1" ht="60">
      <c r="A93" s="34">
        <v>91</v>
      </c>
      <c r="B93" s="42" t="s">
        <v>159</v>
      </c>
      <c r="C93" s="31" t="s">
        <v>246</v>
      </c>
      <c r="D93" s="31" t="s">
        <v>247</v>
      </c>
      <c r="E93" s="32">
        <v>39126</v>
      </c>
      <c r="F93" s="31" t="s">
        <v>248</v>
      </c>
      <c r="G93" s="26" t="s">
        <v>249</v>
      </c>
      <c r="H93" s="61">
        <v>1000</v>
      </c>
      <c r="I93" s="30">
        <v>750</v>
      </c>
      <c r="J93" s="63">
        <v>350</v>
      </c>
      <c r="K93" s="30">
        <v>0</v>
      </c>
      <c r="L93" s="30">
        <v>1100</v>
      </c>
      <c r="M93" s="30">
        <v>840.397261</v>
      </c>
      <c r="N93" s="30">
        <v>1100</v>
      </c>
      <c r="O93" s="30">
        <f t="shared" si="4"/>
        <v>0</v>
      </c>
      <c r="P93" s="53" t="str">
        <f t="shared" si="5"/>
        <v>Redeemed</v>
      </c>
    </row>
    <row r="94" spans="1:16" s="38" customFormat="1" ht="30">
      <c r="A94" s="34">
        <v>92</v>
      </c>
      <c r="B94" s="42" t="s">
        <v>131</v>
      </c>
      <c r="C94" s="35" t="s">
        <v>56</v>
      </c>
      <c r="D94" s="35" t="s">
        <v>250</v>
      </c>
      <c r="E94" s="36">
        <v>39086</v>
      </c>
      <c r="F94" s="35" t="s">
        <v>18</v>
      </c>
      <c r="G94" s="42" t="s">
        <v>251</v>
      </c>
      <c r="H94" s="61">
        <v>350</v>
      </c>
      <c r="I94" s="37">
        <v>250</v>
      </c>
      <c r="J94" s="64">
        <v>38.655</v>
      </c>
      <c r="K94" s="37">
        <v>61.345</v>
      </c>
      <c r="L94" s="30">
        <v>350</v>
      </c>
      <c r="M94" s="37">
        <f>183.1228+9.3898+4.8055</f>
        <v>197.31810000000002</v>
      </c>
      <c r="N94" s="37">
        <f>233.4278+58.2869+58.2855</f>
        <v>350.0002</v>
      </c>
      <c r="O94" s="37">
        <v>0</v>
      </c>
      <c r="P94" s="53" t="str">
        <f t="shared" si="5"/>
        <v>Redeemed</v>
      </c>
    </row>
    <row r="95" spans="1:16" s="38" customFormat="1" ht="30">
      <c r="A95" s="34">
        <v>93</v>
      </c>
      <c r="B95" s="42" t="s">
        <v>252</v>
      </c>
      <c r="C95" s="35" t="s">
        <v>16</v>
      </c>
      <c r="D95" s="35" t="s">
        <v>253</v>
      </c>
      <c r="E95" s="36">
        <v>39094</v>
      </c>
      <c r="F95" s="35" t="s">
        <v>254</v>
      </c>
      <c r="G95" s="42" t="s">
        <v>255</v>
      </c>
      <c r="H95" s="61">
        <v>2500</v>
      </c>
      <c r="I95" s="37">
        <v>1875</v>
      </c>
      <c r="J95" s="64">
        <v>90.395</v>
      </c>
      <c r="K95" s="37">
        <v>534.605</v>
      </c>
      <c r="L95" s="37">
        <v>2500</v>
      </c>
      <c r="M95" s="37">
        <v>2507.922</v>
      </c>
      <c r="N95" s="37">
        <v>2500</v>
      </c>
      <c r="O95" s="37">
        <f aca="true" t="shared" si="6" ref="O95:O120">L95-N95</f>
        <v>0</v>
      </c>
      <c r="P95" s="53" t="str">
        <f t="shared" si="5"/>
        <v>Redeemed</v>
      </c>
    </row>
    <row r="96" spans="1:16" s="55" customFormat="1" ht="60">
      <c r="A96" s="34">
        <v>94</v>
      </c>
      <c r="B96" s="42" t="s">
        <v>256</v>
      </c>
      <c r="C96" s="31" t="s">
        <v>16</v>
      </c>
      <c r="D96" s="31" t="s">
        <v>257</v>
      </c>
      <c r="E96" s="32">
        <v>39153</v>
      </c>
      <c r="F96" s="31" t="s">
        <v>258</v>
      </c>
      <c r="G96" s="26" t="s">
        <v>259</v>
      </c>
      <c r="H96" s="61">
        <v>700</v>
      </c>
      <c r="I96" s="30">
        <v>500</v>
      </c>
      <c r="J96" s="63">
        <v>200</v>
      </c>
      <c r="K96" s="30">
        <v>0</v>
      </c>
      <c r="L96" s="30">
        <v>700</v>
      </c>
      <c r="M96" s="30">
        <f>432.304+3.572</f>
        <v>435.876</v>
      </c>
      <c r="N96" s="30">
        <v>700</v>
      </c>
      <c r="O96" s="30">
        <f t="shared" si="6"/>
        <v>0</v>
      </c>
      <c r="P96" s="53" t="str">
        <f t="shared" si="5"/>
        <v>Redeemed</v>
      </c>
    </row>
    <row r="97" spans="1:16" s="38" customFormat="1" ht="30">
      <c r="A97" s="34">
        <v>95</v>
      </c>
      <c r="B97" s="42" t="s">
        <v>185</v>
      </c>
      <c r="C97" s="35" t="s">
        <v>56</v>
      </c>
      <c r="D97" s="35" t="s">
        <v>260</v>
      </c>
      <c r="E97" s="36">
        <v>39156</v>
      </c>
      <c r="F97" s="35" t="s">
        <v>254</v>
      </c>
      <c r="G97" s="42" t="s">
        <v>261</v>
      </c>
      <c r="H97" s="61">
        <v>1500</v>
      </c>
      <c r="I97" s="37">
        <v>1125</v>
      </c>
      <c r="J97" s="64">
        <v>375</v>
      </c>
      <c r="K97" s="37">
        <v>0</v>
      </c>
      <c r="L97" s="37">
        <v>1500</v>
      </c>
      <c r="M97" s="37">
        <v>1579.611</v>
      </c>
      <c r="N97" s="37">
        <v>1500</v>
      </c>
      <c r="O97" s="37">
        <f t="shared" si="6"/>
        <v>0</v>
      </c>
      <c r="P97" s="53" t="str">
        <f t="shared" si="5"/>
        <v>Redeemed</v>
      </c>
    </row>
    <row r="98" spans="1:16" s="4" customFormat="1" ht="60">
      <c r="A98" s="34">
        <v>96</v>
      </c>
      <c r="B98" s="42" t="s">
        <v>262</v>
      </c>
      <c r="C98" s="31" t="s">
        <v>16</v>
      </c>
      <c r="D98" s="31" t="s">
        <v>263</v>
      </c>
      <c r="E98" s="32">
        <v>39130</v>
      </c>
      <c r="F98" s="31" t="s">
        <v>18</v>
      </c>
      <c r="G98" s="26" t="s">
        <v>264</v>
      </c>
      <c r="H98" s="61">
        <v>500</v>
      </c>
      <c r="I98" s="30">
        <v>375</v>
      </c>
      <c r="J98" s="63">
        <v>125</v>
      </c>
      <c r="K98" s="30">
        <v>0</v>
      </c>
      <c r="L98" s="30">
        <v>500</v>
      </c>
      <c r="M98" s="30">
        <f>230.443377+19.222033+13.530725+5.995152+4.99596+3.996768+2.997+1.998+0.999</f>
        <v>284.1780150000001</v>
      </c>
      <c r="N98" s="30">
        <f>250.201+83.267+16.6532+24.9798+24.9798+24.9798+24.979+24.979+24.979</f>
        <v>499.9975999999999</v>
      </c>
      <c r="O98" s="30">
        <f t="shared" si="6"/>
        <v>0.0024000000000796717</v>
      </c>
      <c r="P98" s="53" t="s">
        <v>339</v>
      </c>
    </row>
    <row r="99" spans="1:16" s="4" customFormat="1" ht="30">
      <c r="A99" s="34">
        <v>97</v>
      </c>
      <c r="B99" s="42" t="s">
        <v>58</v>
      </c>
      <c r="C99" s="31" t="s">
        <v>56</v>
      </c>
      <c r="D99" s="31" t="s">
        <v>265</v>
      </c>
      <c r="E99" s="32">
        <v>39190</v>
      </c>
      <c r="F99" s="31" t="s">
        <v>18</v>
      </c>
      <c r="G99" s="26" t="s">
        <v>266</v>
      </c>
      <c r="H99" s="61">
        <v>2500</v>
      </c>
      <c r="I99" s="30">
        <v>2000</v>
      </c>
      <c r="J99" s="63">
        <v>500</v>
      </c>
      <c r="K99" s="30">
        <v>0</v>
      </c>
      <c r="L99" s="30">
        <v>2500</v>
      </c>
      <c r="M99" s="30">
        <v>1330.343509</v>
      </c>
      <c r="N99" s="30">
        <v>2500</v>
      </c>
      <c r="O99" s="30">
        <f t="shared" si="6"/>
        <v>0</v>
      </c>
      <c r="P99" s="53" t="str">
        <f aca="true" t="shared" si="7" ref="P99:P120">IF(O99=0,"Redeemed","Outstanding")</f>
        <v>Redeemed</v>
      </c>
    </row>
    <row r="100" spans="1:16" s="4" customFormat="1" ht="30">
      <c r="A100" s="56">
        <v>98</v>
      </c>
      <c r="B100" s="42" t="s">
        <v>156</v>
      </c>
      <c r="C100" s="31" t="s">
        <v>16</v>
      </c>
      <c r="D100" s="31" t="s">
        <v>267</v>
      </c>
      <c r="E100" s="32">
        <v>39479</v>
      </c>
      <c r="F100" s="31" t="s">
        <v>258</v>
      </c>
      <c r="G100" s="26" t="s">
        <v>268</v>
      </c>
      <c r="H100" s="61">
        <v>1000</v>
      </c>
      <c r="I100" s="30">
        <v>750</v>
      </c>
      <c r="J100" s="63">
        <v>250</v>
      </c>
      <c r="K100" s="30">
        <v>0</v>
      </c>
      <c r="L100" s="30">
        <v>1000</v>
      </c>
      <c r="M100" s="30">
        <v>857.976</v>
      </c>
      <c r="N100" s="30">
        <v>1000</v>
      </c>
      <c r="O100" s="30">
        <f t="shared" si="6"/>
        <v>0</v>
      </c>
      <c r="P100" s="57" t="str">
        <f t="shared" si="7"/>
        <v>Redeemed</v>
      </c>
    </row>
    <row r="101" spans="1:16" s="4" customFormat="1" ht="30">
      <c r="A101" s="56">
        <v>99</v>
      </c>
      <c r="B101" s="42" t="s">
        <v>299</v>
      </c>
      <c r="C101" s="31" t="s">
        <v>56</v>
      </c>
      <c r="D101" s="31" t="s">
        <v>269</v>
      </c>
      <c r="E101" s="32">
        <v>39461</v>
      </c>
      <c r="F101" s="31" t="s">
        <v>254</v>
      </c>
      <c r="G101" s="26" t="s">
        <v>270</v>
      </c>
      <c r="H101" s="61">
        <v>4000</v>
      </c>
      <c r="I101" s="30">
        <v>3000</v>
      </c>
      <c r="J101" s="63">
        <v>1000</v>
      </c>
      <c r="K101" s="30">
        <v>0</v>
      </c>
      <c r="L101" s="30">
        <v>4000</v>
      </c>
      <c r="M101" s="30">
        <v>3782</v>
      </c>
      <c r="N101" s="30">
        <v>4000</v>
      </c>
      <c r="O101" s="30">
        <f t="shared" si="6"/>
        <v>0</v>
      </c>
      <c r="P101" s="57" t="str">
        <f t="shared" si="7"/>
        <v>Redeemed</v>
      </c>
    </row>
    <row r="102" spans="1:16" s="4" customFormat="1" ht="60">
      <c r="A102" s="56">
        <v>100</v>
      </c>
      <c r="B102" s="42" t="s">
        <v>93</v>
      </c>
      <c r="C102" s="31" t="s">
        <v>225</v>
      </c>
      <c r="D102" s="31" t="s">
        <v>271</v>
      </c>
      <c r="E102" s="32">
        <v>39568</v>
      </c>
      <c r="F102" s="31" t="s">
        <v>272</v>
      </c>
      <c r="G102" s="26" t="s">
        <v>273</v>
      </c>
      <c r="H102" s="61">
        <v>6000</v>
      </c>
      <c r="I102" s="30">
        <v>4500</v>
      </c>
      <c r="J102" s="63">
        <v>624.585</v>
      </c>
      <c r="K102" s="30">
        <v>875.415</v>
      </c>
      <c r="L102" s="30">
        <v>6000</v>
      </c>
      <c r="M102" s="30">
        <v>4024.381</v>
      </c>
      <c r="N102" s="30">
        <v>6000</v>
      </c>
      <c r="O102" s="30">
        <f t="shared" si="6"/>
        <v>0</v>
      </c>
      <c r="P102" s="57" t="str">
        <f t="shared" si="7"/>
        <v>Redeemed</v>
      </c>
    </row>
    <row r="103" spans="1:16" s="4" customFormat="1" ht="105">
      <c r="A103" s="56">
        <v>101</v>
      </c>
      <c r="B103" s="42" t="s">
        <v>274</v>
      </c>
      <c r="C103" s="31" t="s">
        <v>16</v>
      </c>
      <c r="D103" s="31" t="s">
        <v>275</v>
      </c>
      <c r="E103" s="32">
        <v>39535</v>
      </c>
      <c r="F103" s="31" t="s">
        <v>344</v>
      </c>
      <c r="G103" s="26" t="s">
        <v>276</v>
      </c>
      <c r="H103" s="61">
        <v>1500</v>
      </c>
      <c r="I103" s="30">
        <v>1125</v>
      </c>
      <c r="J103" s="63">
        <v>370.69</v>
      </c>
      <c r="K103" s="30">
        <v>4.31</v>
      </c>
      <c r="L103" s="30">
        <v>1500</v>
      </c>
      <c r="M103" s="30">
        <v>635.990989</v>
      </c>
      <c r="N103" s="30">
        <v>1.8</v>
      </c>
      <c r="O103" s="30">
        <f t="shared" si="6"/>
        <v>1498.2</v>
      </c>
      <c r="P103" s="57" t="str">
        <f t="shared" si="7"/>
        <v>Outstanding</v>
      </c>
    </row>
    <row r="104" spans="1:16" s="4" customFormat="1" ht="30">
      <c r="A104" s="56">
        <v>102</v>
      </c>
      <c r="B104" s="42" t="s">
        <v>277</v>
      </c>
      <c r="C104" s="35" t="s">
        <v>16</v>
      </c>
      <c r="D104" s="35" t="s">
        <v>278</v>
      </c>
      <c r="E104" s="36">
        <v>39538</v>
      </c>
      <c r="F104" s="35" t="s">
        <v>18</v>
      </c>
      <c r="G104" s="42" t="s">
        <v>276</v>
      </c>
      <c r="H104" s="61">
        <v>5000</v>
      </c>
      <c r="I104" s="30">
        <v>3750</v>
      </c>
      <c r="J104" s="63">
        <v>1250</v>
      </c>
      <c r="K104" s="30">
        <v>0</v>
      </c>
      <c r="L104" s="37">
        <v>5000</v>
      </c>
      <c r="M104" s="37">
        <v>2940.612</v>
      </c>
      <c r="N104" s="37">
        <v>5000</v>
      </c>
      <c r="O104" s="37">
        <f t="shared" si="6"/>
        <v>0</v>
      </c>
      <c r="P104" s="57" t="str">
        <f t="shared" si="7"/>
        <v>Redeemed</v>
      </c>
    </row>
    <row r="105" spans="1:16" s="4" customFormat="1" ht="30">
      <c r="A105" s="56">
        <v>103</v>
      </c>
      <c r="B105" s="42" t="s">
        <v>279</v>
      </c>
      <c r="C105" s="31" t="s">
        <v>16</v>
      </c>
      <c r="D105" s="31" t="s">
        <v>280</v>
      </c>
      <c r="E105" s="32">
        <v>39538</v>
      </c>
      <c r="F105" s="31" t="s">
        <v>254</v>
      </c>
      <c r="G105" s="26" t="s">
        <v>281</v>
      </c>
      <c r="H105" s="61">
        <v>4000</v>
      </c>
      <c r="I105" s="30">
        <v>3000</v>
      </c>
      <c r="J105" s="63">
        <v>1000</v>
      </c>
      <c r="K105" s="30">
        <v>0</v>
      </c>
      <c r="L105" s="30">
        <v>4000</v>
      </c>
      <c r="M105" s="30">
        <v>2920.514</v>
      </c>
      <c r="N105" s="30">
        <v>4000</v>
      </c>
      <c r="O105" s="30">
        <f t="shared" si="6"/>
        <v>0</v>
      </c>
      <c r="P105" s="57" t="str">
        <f t="shared" si="7"/>
        <v>Redeemed</v>
      </c>
    </row>
    <row r="106" spans="1:16" s="4" customFormat="1" ht="30">
      <c r="A106" s="56">
        <v>104</v>
      </c>
      <c r="B106" s="42" t="s">
        <v>31</v>
      </c>
      <c r="C106" s="31" t="s">
        <v>194</v>
      </c>
      <c r="D106" s="31" t="s">
        <v>282</v>
      </c>
      <c r="E106" s="32">
        <v>39560</v>
      </c>
      <c r="F106" s="31" t="s">
        <v>18</v>
      </c>
      <c r="G106" s="26" t="s">
        <v>276</v>
      </c>
      <c r="H106" s="61">
        <v>750</v>
      </c>
      <c r="I106" s="30">
        <v>550</v>
      </c>
      <c r="J106" s="63">
        <v>200</v>
      </c>
      <c r="K106" s="30">
        <v>0</v>
      </c>
      <c r="L106" s="30">
        <v>750</v>
      </c>
      <c r="M106" s="30">
        <v>260.178</v>
      </c>
      <c r="N106" s="30">
        <v>526.733</v>
      </c>
      <c r="O106" s="30">
        <f t="shared" si="6"/>
        <v>223.26700000000005</v>
      </c>
      <c r="P106" s="57" t="str">
        <f t="shared" si="7"/>
        <v>Outstanding</v>
      </c>
    </row>
    <row r="107" spans="1:16" s="4" customFormat="1" ht="30">
      <c r="A107" s="56">
        <v>105</v>
      </c>
      <c r="B107" s="42" t="s">
        <v>161</v>
      </c>
      <c r="C107" s="31" t="s">
        <v>194</v>
      </c>
      <c r="D107" s="31" t="s">
        <v>283</v>
      </c>
      <c r="E107" s="66">
        <v>39671</v>
      </c>
      <c r="F107" s="31" t="s">
        <v>18</v>
      </c>
      <c r="G107" s="26" t="s">
        <v>284</v>
      </c>
      <c r="H107" s="61">
        <v>600</v>
      </c>
      <c r="I107" s="78">
        <v>450</v>
      </c>
      <c r="J107" s="63">
        <v>33.68</v>
      </c>
      <c r="K107" s="30">
        <v>116.32</v>
      </c>
      <c r="L107" s="67">
        <v>600</v>
      </c>
      <c r="M107" s="67">
        <v>309.519253</v>
      </c>
      <c r="N107" s="68">
        <v>400.436732</v>
      </c>
      <c r="O107" s="30">
        <f t="shared" si="6"/>
        <v>199.563268</v>
      </c>
      <c r="P107" s="57" t="str">
        <f t="shared" si="7"/>
        <v>Outstanding</v>
      </c>
    </row>
    <row r="108" spans="1:31" s="86" customFormat="1" ht="120">
      <c r="A108" s="90">
        <v>106</v>
      </c>
      <c r="B108" s="69" t="s">
        <v>131</v>
      </c>
      <c r="C108" s="91" t="s">
        <v>194</v>
      </c>
      <c r="D108" s="91" t="s">
        <v>285</v>
      </c>
      <c r="E108" s="92">
        <v>39771</v>
      </c>
      <c r="F108" s="91" t="s">
        <v>343</v>
      </c>
      <c r="G108" s="26" t="s">
        <v>286</v>
      </c>
      <c r="H108" s="61">
        <v>4000</v>
      </c>
      <c r="I108" s="93">
        <v>3000</v>
      </c>
      <c r="J108" s="94">
        <v>16.29</v>
      </c>
      <c r="K108" s="93">
        <v>821.4</v>
      </c>
      <c r="L108" s="67">
        <v>3837.69</v>
      </c>
      <c r="M108" s="93">
        <v>2195.973385</v>
      </c>
      <c r="N108" s="93">
        <v>2320.584273</v>
      </c>
      <c r="O108" s="93">
        <f t="shared" si="6"/>
        <v>1517.1057270000001</v>
      </c>
      <c r="P108" s="95" t="str">
        <f t="shared" si="7"/>
        <v>Outstanding</v>
      </c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</row>
    <row r="109" spans="1:16" s="4" customFormat="1" ht="30">
      <c r="A109" s="56">
        <v>107</v>
      </c>
      <c r="B109" s="42" t="s">
        <v>238</v>
      </c>
      <c r="C109" s="31" t="s">
        <v>56</v>
      </c>
      <c r="D109" s="31" t="s">
        <v>287</v>
      </c>
      <c r="E109" s="32">
        <v>39787</v>
      </c>
      <c r="F109" s="31" t="s">
        <v>18</v>
      </c>
      <c r="G109" s="26" t="s">
        <v>288</v>
      </c>
      <c r="H109" s="61">
        <v>5500</v>
      </c>
      <c r="I109" s="30">
        <v>4250</v>
      </c>
      <c r="J109" s="63">
        <v>6.97</v>
      </c>
      <c r="K109" s="30">
        <v>0</v>
      </c>
      <c r="L109" s="30">
        <v>4256.97</v>
      </c>
      <c r="M109" s="24">
        <v>3422.055191</v>
      </c>
      <c r="N109" s="30">
        <v>4256.97</v>
      </c>
      <c r="O109" s="31">
        <f t="shared" si="6"/>
        <v>0</v>
      </c>
      <c r="P109" s="57" t="str">
        <f t="shared" si="7"/>
        <v>Redeemed</v>
      </c>
    </row>
    <row r="110" spans="1:16" s="4" customFormat="1" ht="75">
      <c r="A110" s="56">
        <v>108</v>
      </c>
      <c r="B110" s="42" t="s">
        <v>252</v>
      </c>
      <c r="C110" s="35" t="s">
        <v>56</v>
      </c>
      <c r="D110" s="35" t="s">
        <v>300</v>
      </c>
      <c r="E110" s="79">
        <v>40095</v>
      </c>
      <c r="F110" s="35" t="s">
        <v>272</v>
      </c>
      <c r="G110" s="42" t="s">
        <v>303</v>
      </c>
      <c r="H110" s="80">
        <v>3000</v>
      </c>
      <c r="I110" s="81">
        <v>2250</v>
      </c>
      <c r="J110" s="64">
        <v>2.015</v>
      </c>
      <c r="K110" s="37">
        <v>747.9850000000001</v>
      </c>
      <c r="L110" s="82">
        <v>3000</v>
      </c>
      <c r="M110" s="82">
        <v>2187.845</v>
      </c>
      <c r="N110" s="83">
        <v>3000</v>
      </c>
      <c r="O110" s="37">
        <f t="shared" si="6"/>
        <v>0</v>
      </c>
      <c r="P110" s="84" t="str">
        <f t="shared" si="7"/>
        <v>Redeemed</v>
      </c>
    </row>
    <row r="111" spans="1:16" s="38" customFormat="1" ht="75">
      <c r="A111" s="56">
        <v>109</v>
      </c>
      <c r="B111" s="42" t="s">
        <v>197</v>
      </c>
      <c r="C111" s="35" t="s">
        <v>194</v>
      </c>
      <c r="D111" s="35" t="s">
        <v>301</v>
      </c>
      <c r="E111" s="79">
        <v>40191</v>
      </c>
      <c r="F111" s="35" t="s">
        <v>272</v>
      </c>
      <c r="G111" s="42" t="s">
        <v>304</v>
      </c>
      <c r="H111" s="80">
        <v>3000</v>
      </c>
      <c r="I111" s="81">
        <v>2250</v>
      </c>
      <c r="J111" s="64">
        <v>18.54</v>
      </c>
      <c r="K111" s="37">
        <v>731.46</v>
      </c>
      <c r="L111" s="82">
        <v>3000</v>
      </c>
      <c r="M111" s="82">
        <v>2283</v>
      </c>
      <c r="N111" s="83">
        <v>3000</v>
      </c>
      <c r="O111" s="37">
        <f t="shared" si="6"/>
        <v>0</v>
      </c>
      <c r="P111" s="84" t="str">
        <f t="shared" si="7"/>
        <v>Redeemed</v>
      </c>
    </row>
    <row r="112" spans="1:16" s="38" customFormat="1" ht="30">
      <c r="A112" s="56">
        <v>110</v>
      </c>
      <c r="B112" s="42" t="s">
        <v>299</v>
      </c>
      <c r="C112" s="31" t="s">
        <v>194</v>
      </c>
      <c r="D112" s="31" t="s">
        <v>302</v>
      </c>
      <c r="E112" s="66">
        <v>40221</v>
      </c>
      <c r="F112" s="31" t="s">
        <v>183</v>
      </c>
      <c r="G112" s="26" t="s">
        <v>305</v>
      </c>
      <c r="H112" s="61">
        <v>2000</v>
      </c>
      <c r="I112" s="78">
        <v>1500</v>
      </c>
      <c r="J112" s="63">
        <v>48.155</v>
      </c>
      <c r="K112" s="30">
        <v>451.845</v>
      </c>
      <c r="L112" s="67">
        <v>2000</v>
      </c>
      <c r="M112" s="67">
        <v>1330</v>
      </c>
      <c r="N112" s="68">
        <v>2000</v>
      </c>
      <c r="O112" s="30">
        <f t="shared" si="6"/>
        <v>0</v>
      </c>
      <c r="P112" s="57" t="str">
        <f t="shared" si="7"/>
        <v>Redeemed</v>
      </c>
    </row>
    <row r="113" spans="1:31" s="87" customFormat="1" ht="30">
      <c r="A113" s="56">
        <v>111</v>
      </c>
      <c r="B113" s="42" t="s">
        <v>324</v>
      </c>
      <c r="C113" s="31" t="s">
        <v>16</v>
      </c>
      <c r="D113" s="66" t="s">
        <v>315</v>
      </c>
      <c r="E113" s="32">
        <v>40588</v>
      </c>
      <c r="F113" s="31" t="s">
        <v>42</v>
      </c>
      <c r="G113" s="96">
        <v>0.145</v>
      </c>
      <c r="H113" s="61">
        <v>2000</v>
      </c>
      <c r="I113" s="70">
        <v>0</v>
      </c>
      <c r="J113" s="63">
        <v>4000.82</v>
      </c>
      <c r="K113" s="25">
        <v>0</v>
      </c>
      <c r="L113" s="67">
        <v>4000</v>
      </c>
      <c r="M113" s="67">
        <f>1509.241648+276.602679</f>
        <v>1785.844327</v>
      </c>
      <c r="N113" s="97">
        <v>4000</v>
      </c>
      <c r="O113" s="30">
        <f t="shared" si="6"/>
        <v>0</v>
      </c>
      <c r="P113" s="57" t="str">
        <f t="shared" si="7"/>
        <v>Redeemed</v>
      </c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</row>
    <row r="114" spans="1:31" s="87" customFormat="1" ht="30">
      <c r="A114" s="56">
        <v>112</v>
      </c>
      <c r="B114" s="42" t="s">
        <v>341</v>
      </c>
      <c r="C114" s="31" t="s">
        <v>56</v>
      </c>
      <c r="D114" s="66" t="s">
        <v>317</v>
      </c>
      <c r="E114" s="32">
        <v>40851</v>
      </c>
      <c r="F114" s="31" t="s">
        <v>42</v>
      </c>
      <c r="G114" s="96">
        <v>0.145</v>
      </c>
      <c r="H114" s="61">
        <v>2000</v>
      </c>
      <c r="I114" s="70">
        <v>0</v>
      </c>
      <c r="J114" s="63">
        <v>2754.8</v>
      </c>
      <c r="K114" s="25">
        <v>0</v>
      </c>
      <c r="L114" s="67">
        <f>K114+J114+I114</f>
        <v>2754.8</v>
      </c>
      <c r="M114" s="67">
        <f>791.047+182.307837</f>
        <v>973.3548370000001</v>
      </c>
      <c r="N114" s="68">
        <v>2754.8</v>
      </c>
      <c r="O114" s="30">
        <f t="shared" si="6"/>
        <v>0</v>
      </c>
      <c r="P114" s="57" t="str">
        <f t="shared" si="7"/>
        <v>Redeemed</v>
      </c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</row>
    <row r="115" spans="1:16" s="4" customFormat="1" ht="30">
      <c r="A115" s="56">
        <v>113</v>
      </c>
      <c r="B115" s="42" t="s">
        <v>318</v>
      </c>
      <c r="C115" s="35" t="s">
        <v>16</v>
      </c>
      <c r="D115" s="79">
        <v>40843</v>
      </c>
      <c r="E115" s="36">
        <v>40876</v>
      </c>
      <c r="F115" s="35" t="s">
        <v>258</v>
      </c>
      <c r="G115" s="42" t="s">
        <v>316</v>
      </c>
      <c r="H115" s="61">
        <v>1500</v>
      </c>
      <c r="I115" s="71">
        <v>1125</v>
      </c>
      <c r="J115" s="64">
        <v>0.85</v>
      </c>
      <c r="K115" s="72">
        <f>H115-I115-J115</f>
        <v>374.15</v>
      </c>
      <c r="L115" s="82">
        <f>K115+J115+I115</f>
        <v>1500</v>
      </c>
      <c r="M115" s="82">
        <v>1157.213731</v>
      </c>
      <c r="N115" s="83">
        <v>4.14</v>
      </c>
      <c r="O115" s="37">
        <f t="shared" si="6"/>
        <v>1495.86</v>
      </c>
      <c r="P115" s="57" t="str">
        <f t="shared" si="7"/>
        <v>Outstanding</v>
      </c>
    </row>
    <row r="116" spans="1:16" s="4" customFormat="1" ht="30">
      <c r="A116" s="56">
        <v>114</v>
      </c>
      <c r="B116" s="69" t="s">
        <v>320</v>
      </c>
      <c r="C116" s="31" t="s">
        <v>16</v>
      </c>
      <c r="D116" s="66" t="s">
        <v>321</v>
      </c>
      <c r="E116" s="32">
        <v>41134</v>
      </c>
      <c r="F116" s="31" t="s">
        <v>322</v>
      </c>
      <c r="G116" s="73">
        <v>0.13</v>
      </c>
      <c r="H116" s="61">
        <v>300</v>
      </c>
      <c r="I116" s="70">
        <v>0</v>
      </c>
      <c r="J116" s="63">
        <v>300</v>
      </c>
      <c r="K116" s="25">
        <v>0</v>
      </c>
      <c r="L116" s="67">
        <f>K116+J116+I116</f>
        <v>300</v>
      </c>
      <c r="M116" s="67">
        <v>9.113469</v>
      </c>
      <c r="N116" s="68">
        <v>300</v>
      </c>
      <c r="O116" s="30">
        <f t="shared" si="6"/>
        <v>0</v>
      </c>
      <c r="P116" s="57" t="str">
        <f t="shared" si="7"/>
        <v>Redeemed</v>
      </c>
    </row>
    <row r="117" spans="1:16" s="85" customFormat="1" ht="30">
      <c r="A117" s="56">
        <v>115</v>
      </c>
      <c r="B117" s="69" t="s">
        <v>320</v>
      </c>
      <c r="C117" s="31" t="s">
        <v>56</v>
      </c>
      <c r="D117" s="66" t="s">
        <v>321</v>
      </c>
      <c r="E117" s="36">
        <v>41134</v>
      </c>
      <c r="F117" s="31" t="s">
        <v>23</v>
      </c>
      <c r="G117" s="73">
        <v>0.145</v>
      </c>
      <c r="H117" s="61">
        <v>1200</v>
      </c>
      <c r="I117" s="70">
        <v>0</v>
      </c>
      <c r="J117" s="63">
        <v>1200</v>
      </c>
      <c r="K117" s="25">
        <v>0</v>
      </c>
      <c r="L117" s="67">
        <f>K117+J117+I117</f>
        <v>1200</v>
      </c>
      <c r="M117" s="67">
        <v>524.319</v>
      </c>
      <c r="N117" s="68">
        <v>1200</v>
      </c>
      <c r="O117" s="30">
        <f t="shared" si="6"/>
        <v>0</v>
      </c>
      <c r="P117" s="57" t="str">
        <f t="shared" si="7"/>
        <v>Redeemed</v>
      </c>
    </row>
    <row r="118" spans="1:31" s="88" customFormat="1" ht="30">
      <c r="A118" s="56">
        <v>116</v>
      </c>
      <c r="B118" s="69" t="s">
        <v>320</v>
      </c>
      <c r="C118" s="35" t="s">
        <v>194</v>
      </c>
      <c r="D118" s="79" t="s">
        <v>321</v>
      </c>
      <c r="E118" s="36">
        <v>41134</v>
      </c>
      <c r="F118" s="35" t="s">
        <v>18</v>
      </c>
      <c r="G118" s="74">
        <v>0.155</v>
      </c>
      <c r="H118" s="61">
        <v>500</v>
      </c>
      <c r="I118" s="71">
        <v>0</v>
      </c>
      <c r="J118" s="64">
        <v>500</v>
      </c>
      <c r="K118" s="72">
        <v>0</v>
      </c>
      <c r="L118" s="82">
        <f>K118+J118+I118</f>
        <v>500</v>
      </c>
      <c r="M118" s="82">
        <v>403.909</v>
      </c>
      <c r="N118" s="83">
        <v>500</v>
      </c>
      <c r="O118" s="37">
        <f t="shared" si="6"/>
        <v>0</v>
      </c>
      <c r="P118" s="57" t="str">
        <f t="shared" si="7"/>
        <v>Redeemed</v>
      </c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16" s="4" customFormat="1" ht="30">
      <c r="A119" s="56">
        <v>117</v>
      </c>
      <c r="B119" s="75" t="s">
        <v>325</v>
      </c>
      <c r="C119" s="76" t="s">
        <v>16</v>
      </c>
      <c r="D119" s="76" t="s">
        <v>326</v>
      </c>
      <c r="E119" s="36">
        <v>41288</v>
      </c>
      <c r="F119" s="76" t="s">
        <v>322</v>
      </c>
      <c r="G119" s="74" t="s">
        <v>327</v>
      </c>
      <c r="H119" s="61">
        <v>500</v>
      </c>
      <c r="I119" s="71">
        <v>0</v>
      </c>
      <c r="J119" s="64">
        <v>500</v>
      </c>
      <c r="K119" s="72">
        <v>0</v>
      </c>
      <c r="L119" s="77">
        <v>500</v>
      </c>
      <c r="M119" s="77">
        <v>64.922</v>
      </c>
      <c r="N119" s="77">
        <v>500</v>
      </c>
      <c r="O119" s="77">
        <f t="shared" si="6"/>
        <v>0</v>
      </c>
      <c r="P119" s="57" t="str">
        <f t="shared" si="7"/>
        <v>Redeemed</v>
      </c>
    </row>
    <row r="120" spans="1:16" s="4" customFormat="1" ht="30">
      <c r="A120" s="56">
        <v>118</v>
      </c>
      <c r="B120" s="75" t="s">
        <v>325</v>
      </c>
      <c r="C120" s="76" t="s">
        <v>56</v>
      </c>
      <c r="D120" s="76" t="s">
        <v>326</v>
      </c>
      <c r="E120" s="36">
        <v>41288</v>
      </c>
      <c r="F120" s="76" t="s">
        <v>329</v>
      </c>
      <c r="G120" s="74" t="s">
        <v>328</v>
      </c>
      <c r="H120" s="61">
        <v>500</v>
      </c>
      <c r="I120" s="71">
        <v>0</v>
      </c>
      <c r="J120" s="64">
        <v>500</v>
      </c>
      <c r="K120" s="72">
        <v>0</v>
      </c>
      <c r="L120" s="77">
        <v>500</v>
      </c>
      <c r="M120" s="77">
        <v>124</v>
      </c>
      <c r="N120" s="77">
        <v>500</v>
      </c>
      <c r="O120" s="77">
        <f t="shared" si="6"/>
        <v>0</v>
      </c>
      <c r="P120" s="57" t="str">
        <f t="shared" si="7"/>
        <v>Redeemed</v>
      </c>
    </row>
    <row r="121" spans="1:16" s="4" customFormat="1" ht="45">
      <c r="A121" s="56">
        <v>119</v>
      </c>
      <c r="B121" s="75" t="s">
        <v>68</v>
      </c>
      <c r="C121" s="76" t="s">
        <v>246</v>
      </c>
      <c r="D121" s="76" t="s">
        <v>333</v>
      </c>
      <c r="E121" s="36">
        <v>41361</v>
      </c>
      <c r="F121" s="76" t="s">
        <v>186</v>
      </c>
      <c r="G121" s="74" t="s">
        <v>331</v>
      </c>
      <c r="H121" s="61">
        <v>5000</v>
      </c>
      <c r="I121" s="71">
        <v>3750</v>
      </c>
      <c r="J121" s="64">
        <v>1250</v>
      </c>
      <c r="K121" s="72">
        <v>0</v>
      </c>
      <c r="L121" s="77">
        <v>5000</v>
      </c>
      <c r="M121" s="77">
        <v>2288.769305</v>
      </c>
      <c r="N121" s="77">
        <v>10</v>
      </c>
      <c r="O121" s="77">
        <f>L121-N121</f>
        <v>4990</v>
      </c>
      <c r="P121" s="57" t="s">
        <v>313</v>
      </c>
    </row>
    <row r="122" spans="1:16" s="4" customFormat="1" ht="15">
      <c r="A122" s="56">
        <v>120</v>
      </c>
      <c r="B122" s="75" t="s">
        <v>335</v>
      </c>
      <c r="C122" s="76" t="s">
        <v>16</v>
      </c>
      <c r="D122" s="76" t="s">
        <v>334</v>
      </c>
      <c r="E122" s="36">
        <v>41628</v>
      </c>
      <c r="F122" s="76" t="s">
        <v>42</v>
      </c>
      <c r="G122" s="74" t="s">
        <v>336</v>
      </c>
      <c r="H122" s="61">
        <v>3000</v>
      </c>
      <c r="I122" s="71">
        <v>0</v>
      </c>
      <c r="J122" s="64">
        <v>2243.63</v>
      </c>
      <c r="K122" s="72">
        <v>0</v>
      </c>
      <c r="L122" s="77">
        <v>2243.63</v>
      </c>
      <c r="M122" s="77">
        <v>550.076</v>
      </c>
      <c r="N122" s="77">
        <v>521.5</v>
      </c>
      <c r="O122" s="77">
        <f>L122-N122</f>
        <v>1722.13</v>
      </c>
      <c r="P122" s="57" t="s">
        <v>313</v>
      </c>
    </row>
    <row r="123" spans="1:16" s="4" customFormat="1" ht="15">
      <c r="A123" s="56">
        <v>121</v>
      </c>
      <c r="B123" s="75" t="s">
        <v>335</v>
      </c>
      <c r="C123" s="76" t="s">
        <v>56</v>
      </c>
      <c r="D123" s="76" t="s">
        <v>334</v>
      </c>
      <c r="E123" s="36">
        <v>41628</v>
      </c>
      <c r="F123" s="76" t="s">
        <v>26</v>
      </c>
      <c r="G123" s="74" t="s">
        <v>337</v>
      </c>
      <c r="H123" s="61">
        <v>1000</v>
      </c>
      <c r="I123" s="71">
        <v>0</v>
      </c>
      <c r="J123" s="64">
        <v>535.79</v>
      </c>
      <c r="K123" s="72">
        <v>0</v>
      </c>
      <c r="L123" s="77">
        <v>535.79</v>
      </c>
      <c r="M123" s="77">
        <v>94.913</v>
      </c>
      <c r="N123" s="77">
        <v>290.9</v>
      </c>
      <c r="O123" s="77">
        <f>L123-N123</f>
        <v>244.89</v>
      </c>
      <c r="P123" s="57" t="s">
        <v>313</v>
      </c>
    </row>
    <row r="124" spans="1:16" s="38" customFormat="1" ht="45">
      <c r="A124" s="56">
        <v>122</v>
      </c>
      <c r="B124" s="75" t="s">
        <v>279</v>
      </c>
      <c r="C124" s="76" t="s">
        <v>338</v>
      </c>
      <c r="D124" s="76" t="s">
        <v>340</v>
      </c>
      <c r="E124" s="36">
        <v>41835</v>
      </c>
      <c r="F124" s="76" t="s">
        <v>254</v>
      </c>
      <c r="G124" s="74" t="s">
        <v>342</v>
      </c>
      <c r="H124" s="80">
        <v>5000</v>
      </c>
      <c r="I124" s="71">
        <v>3000</v>
      </c>
      <c r="J124" s="64">
        <v>1198.35</v>
      </c>
      <c r="K124" s="72">
        <v>0</v>
      </c>
      <c r="L124" s="77">
        <v>4198.035</v>
      </c>
      <c r="M124" s="64">
        <v>1408.69502</v>
      </c>
      <c r="N124" s="72">
        <v>6.716856</v>
      </c>
      <c r="O124" s="77">
        <v>4191.318144</v>
      </c>
      <c r="P124" s="84" t="s">
        <v>313</v>
      </c>
    </row>
    <row r="125" spans="1:16" s="38" customFormat="1" ht="30">
      <c r="A125" s="99">
        <v>123</v>
      </c>
      <c r="B125" s="100" t="s">
        <v>213</v>
      </c>
      <c r="C125" s="101" t="s">
        <v>338</v>
      </c>
      <c r="D125" s="101" t="s">
        <v>347</v>
      </c>
      <c r="E125" s="109">
        <v>42235</v>
      </c>
      <c r="F125" s="76" t="s">
        <v>254</v>
      </c>
      <c r="G125" s="102" t="s">
        <v>348</v>
      </c>
      <c r="H125" s="103">
        <v>3000</v>
      </c>
      <c r="I125" s="104">
        <v>2250</v>
      </c>
      <c r="J125" s="107">
        <v>750</v>
      </c>
      <c r="K125" s="108">
        <v>0</v>
      </c>
      <c r="L125" s="105">
        <v>3000</v>
      </c>
      <c r="M125" s="107">
        <v>580.23048</v>
      </c>
      <c r="N125" s="108">
        <v>3</v>
      </c>
      <c r="O125" s="77">
        <f>L125-N125</f>
        <v>2997</v>
      </c>
      <c r="P125" s="84" t="s">
        <v>313</v>
      </c>
    </row>
    <row r="126" spans="1:16" s="38" customFormat="1" ht="30">
      <c r="A126" s="99">
        <v>124</v>
      </c>
      <c r="B126" s="100" t="s">
        <v>68</v>
      </c>
      <c r="C126" s="101" t="s">
        <v>338</v>
      </c>
      <c r="D126" s="101" t="s">
        <v>351</v>
      </c>
      <c r="E126" s="109"/>
      <c r="F126" s="101" t="s">
        <v>352</v>
      </c>
      <c r="G126" s="102" t="s">
        <v>353</v>
      </c>
      <c r="H126" s="103">
        <v>7000</v>
      </c>
      <c r="I126" s="104">
        <v>6300</v>
      </c>
      <c r="J126" s="107">
        <v>700</v>
      </c>
      <c r="K126" s="108">
        <v>0</v>
      </c>
      <c r="L126" s="105">
        <v>7000</v>
      </c>
      <c r="M126" s="107">
        <v>0</v>
      </c>
      <c r="N126" s="108">
        <v>0</v>
      </c>
      <c r="O126" s="105">
        <f>L126-N126</f>
        <v>7000</v>
      </c>
      <c r="P126" s="84" t="s">
        <v>313</v>
      </c>
    </row>
    <row r="127" spans="1:16" s="40" customFormat="1" ht="15.75" thickBot="1">
      <c r="A127" s="122" t="s">
        <v>289</v>
      </c>
      <c r="B127" s="123"/>
      <c r="C127" s="33"/>
      <c r="D127" s="33"/>
      <c r="E127" s="33"/>
      <c r="F127" s="33"/>
      <c r="G127" s="33"/>
      <c r="H127" s="41">
        <f aca="true" t="shared" si="8" ref="H127:N127">SUM(H3:H126)</f>
        <v>156894.125</v>
      </c>
      <c r="I127" s="41">
        <f t="shared" si="8"/>
        <v>101064</v>
      </c>
      <c r="J127" s="41">
        <f t="shared" si="8"/>
        <v>36957.844999999994</v>
      </c>
      <c r="K127" s="41">
        <f t="shared" si="8"/>
        <v>7052.200000000001</v>
      </c>
      <c r="L127" s="41">
        <f t="shared" si="8"/>
        <v>145072.91</v>
      </c>
      <c r="M127" s="41">
        <f t="shared" si="8"/>
        <v>77708.47786417</v>
      </c>
      <c r="N127" s="41">
        <f t="shared" si="8"/>
        <v>117477.936661</v>
      </c>
      <c r="O127" s="41">
        <f>SUM(O3:O126)</f>
        <v>27594.973539000002</v>
      </c>
      <c r="P127" s="58"/>
    </row>
    <row r="128" spans="1:10" ht="15">
      <c r="A128" s="124" t="s">
        <v>295</v>
      </c>
      <c r="B128" s="126" t="s">
        <v>306</v>
      </c>
      <c r="C128" s="126"/>
      <c r="D128" s="126"/>
      <c r="E128" s="126"/>
      <c r="F128" s="126"/>
      <c r="G128" s="126"/>
      <c r="H128" s="126"/>
      <c r="I128" s="126"/>
      <c r="J128" s="126"/>
    </row>
    <row r="129" spans="1:16" s="2" customFormat="1" ht="15">
      <c r="A129" s="125"/>
      <c r="B129" s="126"/>
      <c r="C129" s="126"/>
      <c r="D129" s="126"/>
      <c r="E129" s="126"/>
      <c r="F129" s="126"/>
      <c r="G129" s="126"/>
      <c r="H129" s="126"/>
      <c r="I129" s="126"/>
      <c r="J129" s="126"/>
      <c r="K129" s="6"/>
      <c r="L129" s="6"/>
      <c r="M129" s="6"/>
      <c r="N129" s="6"/>
      <c r="O129" s="6"/>
      <c r="P129" s="5"/>
    </row>
    <row r="130" spans="2:13" ht="15.75" thickBot="1">
      <c r="B130" s="47"/>
      <c r="H130" s="106"/>
      <c r="M130" s="6" t="s">
        <v>349</v>
      </c>
    </row>
    <row r="131" spans="1:16" ht="15">
      <c r="A131" s="14"/>
      <c r="B131" s="13"/>
      <c r="C131" s="14"/>
      <c r="D131" s="14"/>
      <c r="E131" s="115" t="s">
        <v>309</v>
      </c>
      <c r="F131" s="116"/>
      <c r="G131" s="116"/>
      <c r="H131" s="117"/>
      <c r="I131" s="118"/>
      <c r="J131" s="15"/>
      <c r="K131" s="15"/>
      <c r="L131" s="15"/>
      <c r="M131" s="15"/>
      <c r="N131" s="15"/>
      <c r="O131" s="15"/>
      <c r="P131" s="7"/>
    </row>
    <row r="132" spans="1:16" ht="29.25">
      <c r="A132" s="14"/>
      <c r="B132" s="13"/>
      <c r="C132" s="7"/>
      <c r="D132" s="7"/>
      <c r="E132" s="10"/>
      <c r="F132" s="11" t="s">
        <v>314</v>
      </c>
      <c r="G132" s="11" t="s">
        <v>310</v>
      </c>
      <c r="H132" s="9" t="s">
        <v>311</v>
      </c>
      <c r="I132" s="12" t="s">
        <v>312</v>
      </c>
      <c r="J132" s="8"/>
      <c r="K132" s="7"/>
      <c r="L132" s="2"/>
      <c r="M132" s="2"/>
      <c r="N132" s="2"/>
      <c r="O132" s="2"/>
      <c r="P132" s="7"/>
    </row>
    <row r="133" spans="1:16" s="13" customFormat="1" ht="15">
      <c r="A133" s="44"/>
      <c r="B133" s="40"/>
      <c r="C133" s="6"/>
      <c r="D133" s="6"/>
      <c r="E133" s="113" t="s">
        <v>332</v>
      </c>
      <c r="F133" s="48">
        <v>110</v>
      </c>
      <c r="G133" s="49">
        <v>110114.09</v>
      </c>
      <c r="H133" s="49">
        <v>110114.09</v>
      </c>
      <c r="I133" s="50">
        <f>G133-H133</f>
        <v>0</v>
      </c>
      <c r="J133" s="6"/>
      <c r="K133" s="5"/>
      <c r="L133" s="65"/>
      <c r="M133" s="1"/>
      <c r="N133" s="1"/>
      <c r="O133" s="1"/>
      <c r="P133" s="5"/>
    </row>
    <row r="134" spans="1:16" s="2" customFormat="1" ht="15">
      <c r="A134" s="44"/>
      <c r="B134" s="40"/>
      <c r="C134" s="5"/>
      <c r="D134" s="5"/>
      <c r="E134" s="113" t="s">
        <v>313</v>
      </c>
      <c r="F134" s="48">
        <v>14</v>
      </c>
      <c r="G134" s="49">
        <v>34958.82</v>
      </c>
      <c r="H134" s="49">
        <v>7363.84</v>
      </c>
      <c r="I134" s="50">
        <f>G134-H134</f>
        <v>27594.98</v>
      </c>
      <c r="J134" s="6"/>
      <c r="K134" s="6"/>
      <c r="L134" s="6"/>
      <c r="M134" s="6"/>
      <c r="N134" s="6"/>
      <c r="O134" s="6"/>
      <c r="P134" s="5"/>
    </row>
    <row r="135" spans="5:9" ht="15.75" thickBot="1">
      <c r="E135" s="113" t="s">
        <v>12</v>
      </c>
      <c r="F135" s="110">
        <f>SUM(F133:F134)</f>
        <v>124</v>
      </c>
      <c r="G135" s="111">
        <f>SUM(G133:G134)</f>
        <v>145072.91</v>
      </c>
      <c r="H135" s="111">
        <f>SUM(H133:H134)</f>
        <v>117477.93</v>
      </c>
      <c r="I135" s="112">
        <f>SUM(I133:I134)</f>
        <v>27594.98</v>
      </c>
    </row>
    <row r="137" spans="1:17" ht="15">
      <c r="A137" s="44" t="s">
        <v>345</v>
      </c>
      <c r="B137" s="114" t="s">
        <v>350</v>
      </c>
      <c r="C137" s="114"/>
      <c r="D137" s="114"/>
      <c r="E137" s="114"/>
      <c r="F137" s="114"/>
      <c r="G137" s="114"/>
      <c r="H137" s="114"/>
      <c r="I137" s="114"/>
      <c r="J137" s="114"/>
      <c r="K137" s="114"/>
      <c r="L137" s="114"/>
      <c r="M137" s="114"/>
      <c r="N137" s="114"/>
      <c r="O137" s="114"/>
      <c r="P137" s="114"/>
      <c r="Q137" s="114"/>
    </row>
    <row r="138" ht="15">
      <c r="G138" s="6"/>
    </row>
    <row r="139" spans="1:16" ht="15">
      <c r="A139" s="1"/>
      <c r="B139" s="1"/>
      <c r="C139" s="1"/>
      <c r="D139" s="1"/>
      <c r="E139" s="1"/>
      <c r="F139" s="1"/>
      <c r="G139" s="6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">
      <c r="A140" s="1"/>
      <c r="B140" s="1"/>
      <c r="C140" s="1"/>
      <c r="D140" s="1"/>
      <c r="E140" s="1"/>
      <c r="F140" s="1"/>
      <c r="G140" s="6"/>
      <c r="H140" s="1"/>
      <c r="I140" s="1"/>
      <c r="J140" s="1"/>
      <c r="K140" s="1"/>
      <c r="L140" s="1"/>
      <c r="M140" s="1"/>
      <c r="N140" s="1"/>
      <c r="O140" s="1"/>
      <c r="P140" s="1"/>
    </row>
  </sheetData>
  <sheetProtection/>
  <autoFilter ref="A2:P135"/>
  <mergeCells count="17">
    <mergeCell ref="B128:J129"/>
    <mergeCell ref="P1:P2"/>
    <mergeCell ref="O1:O2"/>
    <mergeCell ref="F1:F2"/>
    <mergeCell ref="G1:G2"/>
    <mergeCell ref="H1:H2"/>
    <mergeCell ref="I1:L1"/>
    <mergeCell ref="B137:Q137"/>
    <mergeCell ref="E131:I131"/>
    <mergeCell ref="A1:A2"/>
    <mergeCell ref="B1:B2"/>
    <mergeCell ref="C1:C2"/>
    <mergeCell ref="D1:D2"/>
    <mergeCell ref="M1:N1"/>
    <mergeCell ref="E1:E2"/>
    <mergeCell ref="A127:B127"/>
    <mergeCell ref="A128:A129"/>
  </mergeCells>
  <printOptions/>
  <pageMargins left="0.22" right="0.17" top="0.526190476" bottom="0.425595238095238" header="0.19" footer="0.2"/>
  <pageSetup horizontalDpi="600" verticalDpi="600" orientation="landscape" scale="50" r:id="rId2"/>
  <headerFooter alignWithMargins="0">
    <oddHeader>&amp;C&amp;"Arial,Bold"&amp;12Redemption Status of Listed TFCs issued by various Companies
(As on December. 31, 2015)
&amp;R&amp;"Arial,Italic"&amp;8Rs. in million where applicable&amp;"Arial,Regular"&amp;10
</oddHeader>
    <oddFooter>&amp;RPage &amp;P</oddFooter>
  </headerFooter>
  <rowBreaks count="1" manualBreakCount="1">
    <brk id="10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3" sqref="F23"/>
    </sheetView>
  </sheetViews>
  <sheetFormatPr defaultColWidth="9.140625" defaultRowHeight="12.75"/>
  <cols>
    <col min="5" max="5" width="14.71093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awais.ali</dc:creator>
  <cp:keywords>Done</cp:keywords>
  <dc:description/>
  <cp:lastModifiedBy>Faizan Ali</cp:lastModifiedBy>
  <cp:lastPrinted>2015-04-27T09:01:44Z</cp:lastPrinted>
  <dcterms:created xsi:type="dcterms:W3CDTF">2009-11-24T05:07:16Z</dcterms:created>
  <dcterms:modified xsi:type="dcterms:W3CDTF">2018-08-13T05:33:50Z</dcterms:modified>
  <cp:category/>
  <cp:version/>
  <cp:contentType/>
  <cp:contentStatus/>
</cp:coreProperties>
</file>